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ホームページ更新用データ\6月\日本語\"/>
    </mc:Choice>
  </mc:AlternateContent>
  <xr:revisionPtr revIDLastSave="0" documentId="13_ncr:1_{E4510854-9C7F-49D1-ABA9-803C9C4820DA}" xr6:coauthVersionLast="47" xr6:coauthVersionMax="47" xr10:uidLastSave="{00000000-0000-0000-0000-000000000000}"/>
  <bookViews>
    <workbookView xWindow="-108" yWindow="-108" windowWidth="23256" windowHeight="12456" activeTab="3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3">'その他(月別集計)'!$A$1:$S$50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D47" i="5"/>
  <c r="E47" i="5"/>
  <c r="L47" i="5"/>
  <c r="M47" i="5"/>
  <c r="R47" i="5"/>
  <c r="S47" i="5"/>
  <c r="C47" i="5"/>
  <c r="L46" i="2"/>
  <c r="L47" i="2"/>
  <c r="D47" i="2"/>
  <c r="E47" i="2"/>
  <c r="F47" i="2"/>
  <c r="G47" i="2"/>
  <c r="I47" i="2"/>
  <c r="J47" i="2"/>
  <c r="M47" i="2"/>
  <c r="O47" i="2"/>
  <c r="P47" i="2"/>
  <c r="R47" i="2"/>
  <c r="S47" i="2"/>
  <c r="C47" i="2"/>
  <c r="C49" i="1"/>
  <c r="D47" i="1"/>
  <c r="E47" i="1"/>
  <c r="L47" i="1"/>
  <c r="M47" i="1"/>
  <c r="C47" i="1"/>
  <c r="C37" i="2"/>
  <c r="D37" i="2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35" i="9" l="1"/>
  <c r="D45" i="5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 s="1"/>
  <c r="D37" i="5"/>
  <c r="D25" i="7" s="1"/>
  <c r="C34" i="5"/>
  <c r="B22" i="7" s="1"/>
  <c r="C22" i="7" s="1"/>
  <c r="C36" i="2"/>
  <c r="B24" i="13" s="1"/>
  <c r="D36" i="5"/>
  <c r="D24" i="7" s="1"/>
  <c r="C36" i="5"/>
  <c r="B24" i="7" s="1"/>
  <c r="C24" i="7" s="1"/>
  <c r="C37" i="5"/>
  <c r="C38" i="5"/>
  <c r="B26" i="7" s="1"/>
  <c r="C39" i="5"/>
  <c r="B27" i="7" s="1"/>
  <c r="C27" i="7" s="1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 s="1"/>
  <c r="L38" i="1"/>
  <c r="P26" i="9" s="1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B25" i="13"/>
  <c r="B14" i="9"/>
  <c r="D36" i="2"/>
  <c r="D24" i="13" s="1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C44" i="2"/>
  <c r="B32" i="13" s="1"/>
  <c r="F46" i="2"/>
  <c r="I49" i="2"/>
  <c r="J46" i="2"/>
  <c r="S49" i="2"/>
  <c r="D31" i="6"/>
  <c r="D30" i="6"/>
  <c r="B31" i="6"/>
  <c r="B30" i="6"/>
  <c r="R31" i="7"/>
  <c r="S31" i="7" s="1"/>
  <c r="R30" i="7"/>
  <c r="S30" i="7" s="1"/>
  <c r="P31" i="7"/>
  <c r="P30" i="7"/>
  <c r="V11" i="13"/>
  <c r="F31" i="7"/>
  <c r="F30" i="7"/>
  <c r="H31" i="13"/>
  <c r="F31" i="13"/>
  <c r="J31" i="13"/>
  <c r="L31" i="13"/>
  <c r="P31" i="13"/>
  <c r="R31" i="13"/>
  <c r="T31" i="13"/>
  <c r="X31" i="13"/>
  <c r="Z31" i="13"/>
  <c r="Z30" i="13"/>
  <c r="X30" i="13"/>
  <c r="V31" i="13"/>
  <c r="V30" i="13"/>
  <c r="T30" i="13"/>
  <c r="U30" i="13" s="1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 s="1"/>
  <c r="C39" i="2"/>
  <c r="B27" i="13" s="1"/>
  <c r="C35" i="2"/>
  <c r="B23" i="13" s="1"/>
  <c r="D35" i="2"/>
  <c r="D25" i="13"/>
  <c r="C41" i="2"/>
  <c r="C41" i="1" s="1"/>
  <c r="B29" i="9" s="1"/>
  <c r="D41" i="2"/>
  <c r="M35" i="1"/>
  <c r="R23" i="9" s="1"/>
  <c r="M36" i="1"/>
  <c r="R24" i="9" s="1"/>
  <c r="S24" i="9" s="1"/>
  <c r="M37" i="1"/>
  <c r="R25" i="9" s="1"/>
  <c r="S25" i="9" s="1"/>
  <c r="M38" i="1"/>
  <c r="R26" i="9" s="1"/>
  <c r="S26" i="9" s="1"/>
  <c r="M39" i="1"/>
  <c r="R27" i="9" s="1"/>
  <c r="M41" i="1"/>
  <c r="R29" i="9" s="1"/>
  <c r="M44" i="1"/>
  <c r="R32" i="9" s="1"/>
  <c r="E35" i="1"/>
  <c r="F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L31" i="1"/>
  <c r="C31" i="1"/>
  <c r="B19" i="9"/>
  <c r="Z22" i="7"/>
  <c r="X22" i="7"/>
  <c r="E34" i="1"/>
  <c r="F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 s="1"/>
  <c r="P24" i="7"/>
  <c r="R24" i="7"/>
  <c r="S24" i="7" s="1"/>
  <c r="A25" i="7"/>
  <c r="F25" i="7"/>
  <c r="P25" i="7"/>
  <c r="R25" i="7"/>
  <c r="S25" i="7" s="1"/>
  <c r="A26" i="7"/>
  <c r="P26" i="7"/>
  <c r="Q26" i="7" s="1"/>
  <c r="R26" i="7"/>
  <c r="A27" i="7"/>
  <c r="F27" i="7"/>
  <c r="G27" i="7" s="1"/>
  <c r="P27" i="7"/>
  <c r="Q27" i="7" s="1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P14" i="13"/>
  <c r="R14" i="13"/>
  <c r="T14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U22" i="13" s="1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 s="1"/>
  <c r="P24" i="13"/>
  <c r="Q24" i="13" s="1"/>
  <c r="R24" i="13"/>
  <c r="T24" i="13"/>
  <c r="V24" i="13"/>
  <c r="X24" i="13"/>
  <c r="Z24" i="13"/>
  <c r="A25" i="13"/>
  <c r="F25" i="13"/>
  <c r="H25" i="13"/>
  <c r="J25" i="13"/>
  <c r="L25" i="13"/>
  <c r="N25" i="13"/>
  <c r="P25" i="13"/>
  <c r="R25" i="13"/>
  <c r="T25" i="13"/>
  <c r="V25" i="13"/>
  <c r="X25" i="13"/>
  <c r="Z25" i="13"/>
  <c r="A26" i="13"/>
  <c r="F26" i="13"/>
  <c r="H26" i="13"/>
  <c r="J26" i="13"/>
  <c r="L26" i="13"/>
  <c r="N26" i="13"/>
  <c r="O26" i="13" s="1"/>
  <c r="P26" i="13"/>
  <c r="Q26" i="13" s="1"/>
  <c r="R26" i="13"/>
  <c r="S26" i="13" s="1"/>
  <c r="T26" i="13"/>
  <c r="U26" i="13" s="1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Q28" i="13" s="1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M29" i="13" s="1"/>
  <c r="N29" i="13"/>
  <c r="P29" i="13"/>
  <c r="Q29" i="13" s="1"/>
  <c r="R29" i="13"/>
  <c r="T29" i="13"/>
  <c r="V29" i="13"/>
  <c r="X29" i="13"/>
  <c r="Z29" i="13"/>
  <c r="AA29" i="13" s="1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L33" i="13"/>
  <c r="N33" i="13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P19" i="9"/>
  <c r="D19" i="6"/>
  <c r="G28" i="7"/>
  <c r="B19" i="7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F35" i="7"/>
  <c r="L35" i="13"/>
  <c r="G23" i="9" l="1"/>
  <c r="K25" i="13"/>
  <c r="M25" i="13"/>
  <c r="M33" i="13"/>
  <c r="K27" i="13"/>
  <c r="I31" i="13"/>
  <c r="G27" i="13"/>
  <c r="O28" i="13"/>
  <c r="G29" i="9"/>
  <c r="E32" i="13"/>
  <c r="W27" i="13"/>
  <c r="M31" i="13"/>
  <c r="G22" i="9"/>
  <c r="Q22" i="13"/>
  <c r="O22" i="13"/>
  <c r="O25" i="13"/>
  <c r="S25" i="13"/>
  <c r="K33" i="13"/>
  <c r="O33" i="13"/>
  <c r="J21" i="13"/>
  <c r="Y29" i="13"/>
  <c r="E26" i="7"/>
  <c r="G26" i="13"/>
  <c r="C25" i="6"/>
  <c r="E25" i="6"/>
  <c r="E24" i="6"/>
  <c r="C37" i="1"/>
  <c r="B25" i="9" s="1"/>
  <c r="C25" i="9" s="1"/>
  <c r="AA24" i="13"/>
  <c r="Y24" i="13"/>
  <c r="D36" i="1"/>
  <c r="D24" i="9" s="1"/>
  <c r="E24" i="9" s="1"/>
  <c r="D35" i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C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E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D25" i="9" s="1"/>
  <c r="E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G27" i="9"/>
  <c r="C29" i="9"/>
  <c r="Q29" i="9"/>
  <c r="S32" i="9"/>
  <c r="Q27" i="9"/>
  <c r="Q24" i="9"/>
  <c r="S33" i="9"/>
  <c r="G26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L32" i="1" s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L37" i="13" s="1"/>
  <c r="D49" i="4"/>
  <c r="M49" i="5"/>
  <c r="E49" i="5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D40" i="1"/>
  <c r="D28" i="9" s="1"/>
  <c r="E28" i="9" s="1"/>
  <c r="D46" i="2"/>
  <c r="Q28" i="9"/>
  <c r="S28" i="9"/>
  <c r="C28" i="13"/>
  <c r="E28" i="13"/>
  <c r="K28" i="13"/>
  <c r="B34" i="13" l="1"/>
  <c r="C48" i="2"/>
  <c r="C49" i="2"/>
  <c r="C31" i="11"/>
  <c r="C48" i="5"/>
  <c r="D49" i="5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P34" i="9"/>
  <c r="P37" i="9" s="1"/>
  <c r="L48" i="5"/>
  <c r="E48" i="5"/>
  <c r="F34" i="9"/>
  <c r="F37" i="9" s="1"/>
  <c r="D34" i="13"/>
  <c r="V36" i="13" s="1"/>
  <c r="O48" i="2"/>
  <c r="L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 l="1"/>
  <c r="B37" i="13"/>
  <c r="T36" i="13"/>
  <c r="X36" i="13"/>
  <c r="L36" i="13"/>
  <c r="B36" i="13"/>
  <c r="P36" i="13"/>
  <c r="H36" i="13"/>
  <c r="C48" i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<sst xmlns="http://schemas.openxmlformats.org/spreadsheetml/2006/main" count="1085" uniqueCount="123">
  <si>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</si>
  <si>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</si>
  <si>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</si>
  <si>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</si>
  <si>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</si>
  <si>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</si>
  <si>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</si>
  <si>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</si>
  <si>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</si>
  <si>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</si>
  <si>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</si>
  <si>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</si>
  <si>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</si>
  <si>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</si>
  <si>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</si>
  <si>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</si>
  <si>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</si>
  <si>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</si>
  <si>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</si>
  <si>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</si>
  <si>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</si>
  <si>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</si>
  <si>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</si>
  <si>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</si>
  <si>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</si>
  <si>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</si>
  <si>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</si>
  <si>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</si>
  <si>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</si>
  <si>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</si>
  <si>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</si>
  <si>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</si>
  <si>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</si>
  <si>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</si>
  <si>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</si>
  <si>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</si>
  <si>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</si>
  <si>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</si>
  <si>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</si>
  <si>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</si>
  <si>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</si>
  <si>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</si>
  <si>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</si>
  <si>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</si>
  <si>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</si>
  <si>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</si>
  <si>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</si>
  <si>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</si>
  <si>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</si>
  <si>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</si>
  <si>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</si>
  <si>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</si>
  <si>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</si>
  <si>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</si>
  <si>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</si>
  <si>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</si>
  <si>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</si>
  <si>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</si>
  <si>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</si>
  <si>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</si>
  <si>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</si>
  <si>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</si>
  <si>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</si>
  <si>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</si>
  <si>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</si>
  <si>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</si>
  <si>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</si>
  <si>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</si>
  <si>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</si>
  <si>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</si>
  <si>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</si>
  <si>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</si>
  <si>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</si>
  <si>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</si>
  <si>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</si>
  <si>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</si>
  <si>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</si>
  <si>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</si>
  <si>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</si>
  <si>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</si>
  <si>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</si>
  <si>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</si>
  <si>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</si>
  <si>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</si>
  <si>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</si>
  <si>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</si>
  <si>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</si>
  <si>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</si>
  <si>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</si>
  <si>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</si>
  <si>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</si>
  <si>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</si>
  <si>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</si>
  <si>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</si>
  <si>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</si>
  <si>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</si>
  <si>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</si>
  <si>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</si>
  <si>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</si>
  <si>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</si>
  <si>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</si>
  <si>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</si>
  <si>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</si>
  <si>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</si>
  <si>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</si>
  <si>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</si>
  <si>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</si>
  <si>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</si>
  <si>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</si>
  <si>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</si>
  <si>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</si>
  <si>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</si>
  <si>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</si>
  <si>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</si>
  <si>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</si>
  <si>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</si>
  <si>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</si>
  <si>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</si>
  <si>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</si>
  <si>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</si>
  <si>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</si>
  <si>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</si>
  <si>
    <t>※２０２５年４月速報値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</si>
</sst>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7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11" fillId="0" borderId="0" xfId="6" applyNumberFormat="1">
      <alignment vertical="center"/>
    </xf>
    <xf numFmtId="3" fontId="0" fillId="0" borderId="0" xfId="0" applyNumberFormat="1"/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4" borderId="0" xfId="0" applyNumberFormat="1" applyFill="1" applyAlignment="1">
      <alignment horizontal="right"/>
    </xf>
    <xf numFmtId="3" fontId="0" fillId="14" borderId="0" xfId="0" applyNumberFormat="1" applyFill="1"/>
    <xf numFmtId="41" fontId="0" fillId="8" borderId="0" xfId="0" applyNumberFormat="1" applyFill="1" applyAlignment="1">
      <alignment vertical="center"/>
    </xf>
    <xf numFmtId="41" fontId="0" fillId="5" borderId="8" xfId="0" applyNumberFormat="1" applyFill="1" applyBorder="1"/>
    <xf numFmtId="41" fontId="0" fillId="0" borderId="1" xfId="0" applyNumberFormat="1" applyBorder="1" applyAlignment="1">
      <alignment vertical="center"/>
    </xf>
    <xf numFmtId="185" fontId="0" fillId="5" borderId="1" xfId="0" applyNumberFormat="1" applyFill="1" applyBorder="1"/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  <xf numFmtId="41" fontId="0" fillId="0" borderId="0" xfId="0" applyNumberFormat="1" applyAlignment="1">
      <alignment horizontal="left" shrinkToFit="1"/>
    </xf>
    <xf numFmtId="41" fontId="0" fillId="0" borderId="8" xfId="0" applyNumberFormat="1" applyBorder="1" applyAlignment="1">
      <alignment horizontal="right"/>
    </xf>
    <xf numFmtId="41" fontId="9" fillId="0" borderId="0" xfId="6" applyNumberFormat="1" applyFont="1">
      <alignment vertical="center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view="pageBreakPreview" topLeftCell="B1" zoomScale="70" zoomScaleNormal="90" zoomScaleSheetLayoutView="70" workbookViewId="0">
      <selection activeCell="C54" sqref="C54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9.4414062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3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4">
        <v>60205</v>
      </c>
      <c r="M18" s="365">
        <v>43259</v>
      </c>
      <c r="N18" s="102" t="s">
        <v>61</v>
      </c>
      <c r="O18" s="101"/>
      <c r="P18" s="201"/>
      <c r="Q18" s="201"/>
      <c r="R18" s="213" t="s">
        <v>56</v>
      </c>
      <c r="S18" s="314"/>
      <c r="T18" s="102"/>
    </row>
    <row r="19" spans="1:33" s="102" customFormat="1" x14ac:dyDescent="0.2">
      <c r="A19" s="93" t="s">
        <v>4</v>
      </c>
      <c r="B19" s="84"/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2">
        <v>65165</v>
      </c>
      <c r="M19" s="373">
        <v>47658</v>
      </c>
      <c r="N19" s="73"/>
      <c r="O19" s="73"/>
      <c r="P19" s="73"/>
      <c r="Q19" s="73"/>
      <c r="R19" s="73"/>
      <c r="S19" s="138"/>
    </row>
    <row r="20" spans="1:33" s="317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70">
        <v>66522</v>
      </c>
      <c r="M20" s="371">
        <v>48769</v>
      </c>
      <c r="N20" s="88"/>
      <c r="O20" s="88"/>
      <c r="P20" s="88"/>
      <c r="Q20" s="88"/>
      <c r="R20" s="88"/>
      <c r="S20" s="314"/>
      <c r="T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7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2">
        <v>66538</v>
      </c>
      <c r="M21" s="373">
        <v>48765</v>
      </c>
      <c r="N21" s="73"/>
      <c r="O21" s="73"/>
      <c r="P21" s="73"/>
      <c r="Q21" s="73"/>
      <c r="R21" s="73"/>
      <c r="S21" s="138"/>
      <c r="T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</row>
    <row r="22" spans="1:33" s="317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70">
        <v>66026</v>
      </c>
      <c r="M22" s="371">
        <v>48095</v>
      </c>
      <c r="N22" s="88"/>
      <c r="O22" s="88"/>
      <c r="P22" s="88"/>
      <c r="Q22" s="88"/>
      <c r="R22" s="88"/>
      <c r="S22" s="314"/>
      <c r="T22" s="318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7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2">
        <v>68722</v>
      </c>
      <c r="M23" s="373">
        <v>49739</v>
      </c>
      <c r="N23" s="73"/>
      <c r="O23" s="73"/>
      <c r="P23" s="73"/>
      <c r="Q23" s="73"/>
      <c r="R23" s="73"/>
      <c r="S23" s="138"/>
      <c r="T23" s="318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</row>
    <row r="24" spans="1:33" s="317" customFormat="1" x14ac:dyDescent="0.2">
      <c r="A24" s="105" t="s">
        <v>9</v>
      </c>
      <c r="B24" s="319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70">
        <v>77325</v>
      </c>
      <c r="M24" s="371">
        <v>56301</v>
      </c>
      <c r="N24" s="88"/>
      <c r="O24" s="88"/>
      <c r="P24" s="88"/>
      <c r="Q24" s="88"/>
      <c r="R24" s="88"/>
      <c r="S24" s="314"/>
      <c r="T24" s="318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7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2">
        <v>54951</v>
      </c>
      <c r="M25" s="373">
        <v>40908</v>
      </c>
      <c r="N25" s="73"/>
      <c r="O25" s="73"/>
      <c r="P25" s="73"/>
      <c r="Q25" s="73"/>
      <c r="R25" s="73"/>
      <c r="S25" s="138"/>
      <c r="T25" s="318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</row>
    <row r="26" spans="1:33" s="317" customFormat="1" x14ac:dyDescent="0.2">
      <c r="A26" s="105" t="s">
        <v>11</v>
      </c>
      <c r="B26" s="320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70">
        <v>68688</v>
      </c>
      <c r="M26" s="371">
        <v>50678</v>
      </c>
      <c r="N26" s="88"/>
      <c r="O26" s="88"/>
      <c r="P26" s="88"/>
      <c r="Q26" s="88"/>
      <c r="R26" s="88"/>
      <c r="S26" s="314"/>
      <c r="T26" s="318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7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2">
        <v>77193</v>
      </c>
      <c r="M27" s="373">
        <v>56433</v>
      </c>
      <c r="N27" s="95"/>
      <c r="O27" s="95"/>
      <c r="P27" s="95"/>
      <c r="Q27" s="95"/>
      <c r="R27" s="95"/>
      <c r="S27" s="138"/>
      <c r="T27" s="318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</row>
    <row r="28" spans="1:33" s="317" customFormat="1" x14ac:dyDescent="0.2">
      <c r="A28" s="251" t="s">
        <v>13</v>
      </c>
      <c r="B28" s="321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2"/>
      <c r="G28" s="322"/>
      <c r="H28" s="322"/>
      <c r="I28" s="322"/>
      <c r="J28" s="322"/>
      <c r="K28" s="322"/>
      <c r="L28" s="370">
        <v>71666</v>
      </c>
      <c r="M28" s="371">
        <v>52968</v>
      </c>
      <c r="N28" s="322"/>
      <c r="O28" s="322"/>
      <c r="P28" s="322"/>
      <c r="Q28" s="322"/>
      <c r="R28" s="322"/>
      <c r="S28" s="314"/>
      <c r="T28" s="318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7" customFormat="1" x14ac:dyDescent="0.2">
      <c r="A29" s="316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2">
        <v>65929</v>
      </c>
      <c r="M29" s="373">
        <v>49816</v>
      </c>
      <c r="N29" s="95"/>
      <c r="O29" s="95"/>
      <c r="P29" s="95"/>
      <c r="Q29" s="95"/>
      <c r="R29" s="95"/>
      <c r="S29" s="138"/>
      <c r="T29" s="318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4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M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/>
      <c r="G31" s="35"/>
      <c r="H31" s="35"/>
      <c r="I31" s="35"/>
      <c r="J31" s="35"/>
      <c r="K31" s="35"/>
      <c r="L31" s="35">
        <f t="shared" si="0"/>
        <v>850654.38199999998</v>
      </c>
      <c r="M31" s="35">
        <f t="shared" si="0"/>
        <v>610700.31700000004</v>
      </c>
      <c r="N31" s="35"/>
      <c r="O31" s="35"/>
      <c r="P31" s="35"/>
      <c r="Q31" s="35"/>
      <c r="R31" s="35"/>
      <c r="S31" s="36"/>
      <c r="V31" s="102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102"/>
    </row>
    <row r="34" spans="1:22" x14ac:dyDescent="0.2">
      <c r="A34" s="93" t="s">
        <v>121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77431.503000000026</v>
      </c>
      <c r="D36" s="73">
        <f>'アルミ(月別集計)'!D36+'亜鉛(月別集計)'!D36+'その他(月別集計)'!D36</f>
        <v>61021.322999999989</v>
      </c>
      <c r="E36" s="75">
        <f>'アルミ(月別集計)'!E36+'亜鉛(月別集計)'!E36</f>
        <v>24145.808000000001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69080.659</v>
      </c>
      <c r="M36" s="80">
        <f>'アルミ(月別集計)'!M36+'亜鉛(月別集計)'!M36</f>
        <v>52261.231999999996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73775.247000000003</v>
      </c>
      <c r="D37" s="35">
        <f>'アルミ(月別集計)'!D37+'亜鉛(月別集計)'!D37+'その他(月別集計)'!D37</f>
        <v>58372.504000000001</v>
      </c>
      <c r="E37" s="37">
        <f>'アルミ(月別集計)'!E37+'亜鉛(月別集計)'!E37</f>
        <v>23641.327000000001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65692.312000000005</v>
      </c>
      <c r="M37" s="98">
        <f>'アルミ(月別集計)'!M37+'亜鉛(月別集計)'!M37</f>
        <v>49794.35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70662.492999999988</v>
      </c>
      <c r="D38" s="73">
        <f>'アルミ(月別集計)'!D38+'亜鉛(月別集計)'!D38+'その他(月別集計)'!D38</f>
        <v>56471.510999999999</v>
      </c>
      <c r="E38" s="75">
        <f>'アルミ(月別集計)'!E38+'亜鉛(月別集計)'!E38</f>
        <v>22208.951000000001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63058.595000000001</v>
      </c>
      <c r="M38" s="80">
        <f>'アルミ(月別集計)'!M38+'亜鉛(月別集計)'!M38</f>
        <v>48340.652000000002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77885.335000000006</v>
      </c>
      <c r="D39" s="35">
        <f>'アルミ(月別集計)'!D39+'亜鉛(月別集計)'!D39+'その他(月別集計)'!D39</f>
        <v>61986.75</v>
      </c>
      <c r="E39" s="37">
        <f>'アルミ(月別集計)'!E39+'亜鉛(月別集計)'!E39</f>
        <v>24754.625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69733.58600000001</v>
      </c>
      <c r="M39" s="98">
        <f>'アルミ(月別集計)'!M39+'亜鉛(月別集計)'!M39</f>
        <v>53376.04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449014.2730000001</v>
      </c>
      <c r="D46" s="280">
        <f>SUM(D34:D45)</f>
        <v>355573.61200000002</v>
      </c>
      <c r="E46" s="281">
        <f>SUM(E34:E45)</f>
        <v>140952.81200000001</v>
      </c>
      <c r="F46" s="279"/>
      <c r="G46" s="279"/>
      <c r="H46" s="279"/>
      <c r="I46" s="279"/>
      <c r="J46" s="279"/>
      <c r="K46" s="279"/>
      <c r="L46" s="279">
        <f>SUM(L34:L45)</f>
        <v>400291.77</v>
      </c>
      <c r="M46" s="279">
        <f>SUM(M34:M45)</f>
        <v>304283.14199999999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SUM(C18:C23)</f>
        <v>441990.52600000001</v>
      </c>
      <c r="D47" s="36">
        <f>SUM(D18:D23)</f>
        <v>335344.28700000007</v>
      </c>
      <c r="E47" s="36">
        <f t="shared" ref="E47:M47" si="1">SUM(E18:E23)</f>
        <v>137631.014</v>
      </c>
      <c r="F47" s="35"/>
      <c r="G47" s="35"/>
      <c r="H47" s="35"/>
      <c r="I47" s="35"/>
      <c r="J47" s="35"/>
      <c r="K47" s="35"/>
      <c r="L47" s="35">
        <f t="shared" si="1"/>
        <v>393178</v>
      </c>
      <c r="M47" s="35">
        <f t="shared" si="1"/>
        <v>286285</v>
      </c>
      <c r="N47" s="35"/>
      <c r="O47" s="35"/>
      <c r="P47" s="35"/>
      <c r="Q47" s="35"/>
      <c r="R47" s="35"/>
      <c r="S47" s="35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0.31391610573590822</v>
      </c>
      <c r="F48" s="273"/>
      <c r="G48" s="273"/>
      <c r="H48" s="273"/>
      <c r="I48" s="273"/>
      <c r="J48" s="273"/>
      <c r="K48" s="273"/>
      <c r="L48" s="273">
        <f>L46/$C$46</f>
        <v>0.89149007964831428</v>
      </c>
      <c r="M48" s="273">
        <f>M46/$D$46</f>
        <v>0.85575287853475468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1.0158911709342839</v>
      </c>
      <c r="D49" s="39">
        <f>D46/D47</f>
        <v>1.060324048401039</v>
      </c>
      <c r="E49" s="41">
        <f>E46/E47</f>
        <v>1.0241355338702947</v>
      </c>
      <c r="F49" s="39"/>
      <c r="G49" s="39"/>
      <c r="H49" s="39"/>
      <c r="I49" s="39"/>
      <c r="J49" s="39"/>
      <c r="K49" s="39"/>
      <c r="L49" s="39">
        <f>L46/L47</f>
        <v>1.0180930011343463</v>
      </c>
      <c r="M49" s="39">
        <f>M46/M47</f>
        <v>1.0628679183331295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122</v>
      </c>
      <c r="C52" s="340">
        <v>77670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4" orientation="landscape" r:id="rId1"/>
  <headerFooter alignWithMargins="0"/>
  <colBreaks count="1" manualBreakCount="1">
    <brk id="19" max="51" man="1"/>
  </colBreaks>
  <ignoredErrors>
    <ignoredError sqref="L30:M30 L47:M47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171.422</v>
      </c>
      <c r="C24" s="63">
        <f t="shared" si="0"/>
        <v>0.90130077710127554</v>
      </c>
      <c r="D24" s="48">
        <f>+'その他(月別集計)'!D36</f>
        <v>226.697</v>
      </c>
      <c r="E24" s="63">
        <f t="shared" si="1"/>
        <v>0.9475041482589851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195.584</v>
      </c>
      <c r="C25" s="65">
        <f t="shared" si="0"/>
        <v>1.0174055077560109</v>
      </c>
      <c r="D25" s="35">
        <f>+'その他(月別集計)'!D37</f>
        <v>231.29400000000001</v>
      </c>
      <c r="E25" s="65">
        <f t="shared" si="1"/>
        <v>0.90952489559657423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177.05799999999999</v>
      </c>
      <c r="C26" s="240">
        <f t="shared" si="0"/>
        <v>0.92654438891650748</v>
      </c>
      <c r="D26" s="48">
        <f>+'その他(月別集計)'!D38</f>
        <v>215.76499999999999</v>
      </c>
      <c r="E26" s="63">
        <f t="shared" si="1"/>
        <v>0.90255961917350946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179.161</v>
      </c>
      <c r="C27" s="65">
        <f t="shared" si="0"/>
        <v>0.90209258531967818</v>
      </c>
      <c r="D27" s="35">
        <f>+'その他(月別集計)'!D39</f>
        <v>218.512</v>
      </c>
      <c r="E27" s="65">
        <f t="shared" si="1"/>
        <v>0.88759987488981773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1084.8200000000002</v>
      </c>
      <c r="C34" s="81"/>
      <c r="D34" s="81">
        <f>SUM(D22:D33)</f>
        <v>1312.9889999999998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1131.742</v>
      </c>
      <c r="C35" s="35"/>
      <c r="D35" s="35">
        <f>'その他(月別集計)'!D47</f>
        <v>1465.68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0.95854002060540322</v>
      </c>
      <c r="C37" s="39"/>
      <c r="D37" s="39">
        <f>D34/D35</f>
        <v>0.89582241689864073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2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3" activePane="bottomLeft" state="frozen"/>
      <selection activeCell="R11" sqref="R11"/>
      <selection pane="bottomLeft" activeCell="T23" sqref="T23:U43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48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48"/>
      <c r="W14" s="35"/>
      <c r="X14" s="35"/>
      <c r="Y14" s="343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3"/>
      <c r="W15" s="35"/>
      <c r="X15" s="35"/>
      <c r="Y15" s="343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48"/>
      <c r="W16" s="35"/>
      <c r="X16" s="35"/>
      <c r="Y16" s="343"/>
      <c r="Z16" s="35"/>
      <c r="AA16" s="178"/>
    </row>
    <row r="17" spans="1:37" s="84" customFormat="1" ht="14.4" customHeight="1" x14ac:dyDescent="0.2">
      <c r="A17" s="306" t="s">
        <v>115</v>
      </c>
      <c r="B17" s="324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48"/>
      <c r="W17" s="35"/>
      <c r="X17" s="35"/>
      <c r="Y17" s="343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>
        <v>2051646</v>
      </c>
      <c r="U18">
        <v>2231164</v>
      </c>
      <c r="V18" s="343"/>
      <c r="W18" s="35"/>
      <c r="X18" s="35"/>
      <c r="Y18" s="343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>
        <v>2164935</v>
      </c>
      <c r="U19">
        <v>2336948</v>
      </c>
      <c r="V19" s="348"/>
      <c r="W19" s="35"/>
      <c r="X19" s="35"/>
      <c r="Y19" s="343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 s="35">
        <v>1062177</v>
      </c>
      <c r="U20">
        <v>1142138</v>
      </c>
      <c r="V20" s="348"/>
      <c r="W20" s="35"/>
      <c r="X20" s="35"/>
      <c r="Y20" s="343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>
        <v>1569818</v>
      </c>
      <c r="U21">
        <v>1633811</v>
      </c>
      <c r="V21" s="348"/>
      <c r="W21" s="35"/>
      <c r="X21" s="35"/>
      <c r="Y21" s="343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7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>
        <v>62508377</v>
      </c>
      <c r="U22">
        <v>69165804</v>
      </c>
      <c r="V22" s="348"/>
      <c r="W22" s="35"/>
      <c r="X22" s="35"/>
      <c r="Y22" s="343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48"/>
      <c r="W23"/>
      <c r="X23" s="35"/>
      <c r="Y23" s="343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7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48"/>
      <c r="W24"/>
      <c r="X24"/>
      <c r="Y24" s="343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48"/>
      <c r="W25"/>
      <c r="X25"/>
      <c r="Y25" s="343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7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48"/>
      <c r="W26"/>
      <c r="X26"/>
      <c r="Y26" s="343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3"/>
      <c r="W27"/>
      <c r="X27"/>
      <c r="Y27" s="343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7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/>
      <c r="U28"/>
      <c r="V28" s="348"/>
      <c r="W28"/>
      <c r="X28" s="349"/>
      <c r="Y28" s="343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48"/>
      <c r="W29"/>
      <c r="X29"/>
      <c r="Y29" s="343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48"/>
      <c r="W30"/>
      <c r="X30"/>
      <c r="Y30" s="343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 s="35"/>
      <c r="U31"/>
      <c r="V31" s="348"/>
      <c r="W31"/>
      <c r="X31"/>
      <c r="Y31" s="343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50"/>
      <c r="W32" s="349"/>
      <c r="X32"/>
      <c r="Y32" s="343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48"/>
      <c r="W33" s="349"/>
      <c r="Y33" s="343"/>
      <c r="Z33" s="35"/>
      <c r="AA33" s="35"/>
    </row>
    <row r="34" spans="1:37" ht="14.4" customHeight="1" x14ac:dyDescent="0.2">
      <c r="A34" s="93" t="s">
        <v>121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367">
        <v>2062.3980000000001</v>
      </c>
      <c r="V34" s="348"/>
      <c r="W34" s="349"/>
      <c r="X34" s="35"/>
      <c r="Y34" s="343"/>
      <c r="Z34" s="35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48"/>
      <c r="X35" s="35"/>
      <c r="Y35" s="343"/>
      <c r="AA35" s="35"/>
    </row>
    <row r="36" spans="1:37" ht="14.4" customHeight="1" x14ac:dyDescent="0.2">
      <c r="A36" s="93" t="s">
        <v>5</v>
      </c>
      <c r="B36" s="84"/>
      <c r="C36" s="73">
        <f t="shared" si="0"/>
        <v>76083.989000000016</v>
      </c>
      <c r="D36" s="74">
        <f>G36+J36+M36+P36+S36</f>
        <v>57407.423999999992</v>
      </c>
      <c r="E36" s="75">
        <v>23576.460999999999</v>
      </c>
      <c r="F36" s="73">
        <v>2195.6579999999999</v>
      </c>
      <c r="G36" s="73">
        <v>2318.4870000000001</v>
      </c>
      <c r="H36" s="73"/>
      <c r="I36" s="73">
        <v>1204.123</v>
      </c>
      <c r="J36" s="73">
        <v>1677.1890000000001</v>
      </c>
      <c r="K36" s="73"/>
      <c r="L36" s="73">
        <v>68516.073000000004</v>
      </c>
      <c r="M36" s="73">
        <v>49669.813999999998</v>
      </c>
      <c r="N36" s="73"/>
      <c r="O36" s="73">
        <v>1788.5730000000001</v>
      </c>
      <c r="P36" s="73">
        <v>1499.912</v>
      </c>
      <c r="Q36" s="73"/>
      <c r="R36" s="73">
        <v>2379.5619999999999</v>
      </c>
      <c r="S36" s="74">
        <v>2242.0219999999999</v>
      </c>
      <c r="V36" s="348"/>
      <c r="Y36" s="343"/>
      <c r="Z36" s="35"/>
      <c r="AA36" s="35"/>
    </row>
    <row r="37" spans="1:37" ht="14.4" customHeight="1" x14ac:dyDescent="0.2">
      <c r="A37" s="105" t="s">
        <v>6</v>
      </c>
      <c r="B37" s="102"/>
      <c r="C37" s="88">
        <f t="shared" ref="C37" si="2">F37+I37+L37+O37+R37</f>
        <v>72338.183999999994</v>
      </c>
      <c r="D37" s="90">
        <f>G37+J37+M37+P37+S37</f>
        <v>55536.627</v>
      </c>
      <c r="E37" s="89">
        <v>23018.159</v>
      </c>
      <c r="F37" s="88">
        <v>2088.5309999999999</v>
      </c>
      <c r="G37" s="366">
        <v>2199.761</v>
      </c>
      <c r="H37" s="88"/>
      <c r="I37" s="88">
        <v>1137.7550000000001</v>
      </c>
      <c r="J37" s="88">
        <v>1610.2339999999999</v>
      </c>
      <c r="K37" s="88"/>
      <c r="L37" s="88">
        <v>65135.951000000001</v>
      </c>
      <c r="M37" s="88">
        <v>48061.345999999998</v>
      </c>
      <c r="N37" s="88"/>
      <c r="O37" s="88">
        <v>1711.81</v>
      </c>
      <c r="P37" s="88">
        <v>1426.9259999999999</v>
      </c>
      <c r="Q37" s="88"/>
      <c r="R37" s="88">
        <v>2264.1370000000002</v>
      </c>
      <c r="S37" s="90">
        <v>2238.36</v>
      </c>
      <c r="V37" s="348"/>
      <c r="Y37" s="343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69336.284999999989</v>
      </c>
      <c r="D38" s="74">
        <f>G38+J38+M38+P38+S38</f>
        <v>53415.557999999997</v>
      </c>
      <c r="E38" s="75">
        <v>21649.75</v>
      </c>
      <c r="F38" s="73">
        <v>2051.6460000000002</v>
      </c>
      <c r="G38" s="73">
        <v>2164.9349999999999</v>
      </c>
      <c r="H38" s="73"/>
      <c r="I38" s="73">
        <v>1062.1769999999999</v>
      </c>
      <c r="J38" s="73">
        <v>1569.818</v>
      </c>
      <c r="K38" s="73"/>
      <c r="L38" s="73">
        <v>62508.377</v>
      </c>
      <c r="M38" s="73">
        <v>46296.625</v>
      </c>
      <c r="N38" s="73"/>
      <c r="O38" s="73">
        <v>1538.4570000000001</v>
      </c>
      <c r="P38" s="73">
        <v>1298.5509999999999</v>
      </c>
      <c r="Q38" s="73"/>
      <c r="R38" s="73">
        <v>2175.6280000000002</v>
      </c>
      <c r="S38" s="74">
        <v>2085.6289999999999</v>
      </c>
      <c r="V38" s="348"/>
      <c r="Y38" s="343"/>
      <c r="Z38" s="35"/>
      <c r="AA38" s="35"/>
    </row>
    <row r="39" spans="1:37" ht="14.4" customHeight="1" x14ac:dyDescent="0.2">
      <c r="A39" s="97" t="s">
        <v>8</v>
      </c>
      <c r="C39" s="35">
        <f t="shared" si="0"/>
        <v>76600.564000000013</v>
      </c>
      <c r="D39" s="36">
        <f>G39+J39+M39+P39+S39</f>
        <v>58427.417000000001</v>
      </c>
      <c r="E39" s="37">
        <v>24270.911</v>
      </c>
      <c r="F39" s="345">
        <v>2231.1640000000002</v>
      </c>
      <c r="G39" s="345">
        <v>2336.9479999999999</v>
      </c>
      <c r="H39" s="35"/>
      <c r="I39" s="376">
        <v>1142.1379999999999</v>
      </c>
      <c r="J39" s="376">
        <v>1633.8109999999999</v>
      </c>
      <c r="K39" s="35"/>
      <c r="L39" s="376">
        <v>69165.804000000004</v>
      </c>
      <c r="M39" s="376">
        <v>50839.461000000003</v>
      </c>
      <c r="N39" s="35"/>
      <c r="O39" s="35">
        <v>1706.85</v>
      </c>
      <c r="P39" s="35">
        <v>1392.6279999999999</v>
      </c>
      <c r="Q39" s="35"/>
      <c r="R39" s="35">
        <v>2354.6080000000002</v>
      </c>
      <c r="S39" s="35">
        <v>2224.569</v>
      </c>
      <c r="T39" s="35"/>
      <c r="U39" s="349"/>
      <c r="V39" s="348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  <c r="T40" s="35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368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3">G42+J42+M42+P42+S42</f>
        <v>0</v>
      </c>
      <c r="E42" s="75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69"/>
      <c r="U42" s="35"/>
      <c r="V42" s="349"/>
    </row>
    <row r="43" spans="1:37" ht="14.4" customHeight="1" x14ac:dyDescent="0.2">
      <c r="A43" s="97" t="s">
        <v>12</v>
      </c>
      <c r="C43" s="35">
        <f t="shared" si="3"/>
        <v>0</v>
      </c>
      <c r="D43" s="36">
        <f t="shared" si="3"/>
        <v>0</v>
      </c>
      <c r="E43" s="37"/>
      <c r="F43" s="347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7" ht="14.4" customHeight="1" x14ac:dyDescent="0.2">
      <c r="A44" s="93" t="s">
        <v>13</v>
      </c>
      <c r="B44" s="84"/>
      <c r="C44" s="73">
        <f t="shared" si="3"/>
        <v>0</v>
      </c>
      <c r="D44" s="74">
        <f t="shared" si="3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440826.81099999999</v>
      </c>
      <c r="D46" s="82">
        <f>SUM(D34:D45)</f>
        <v>336001.28600000002</v>
      </c>
      <c r="E46" s="83">
        <f>SUM(E34:E45)</f>
        <v>137578.03</v>
      </c>
      <c r="F46" s="81">
        <f>SUM(F34:F45)</f>
        <v>12744.458000000002</v>
      </c>
      <c r="G46" s="81">
        <f>SUM(G34:G45)</f>
        <v>13517.837</v>
      </c>
      <c r="H46" s="81"/>
      <c r="I46" s="81">
        <f>SUM(I34:I45)</f>
        <v>7028.0279999999993</v>
      </c>
      <c r="J46" s="81">
        <f>SUM(J34:J45)</f>
        <v>9867.8339999999989</v>
      </c>
      <c r="K46" s="81"/>
      <c r="L46" s="81">
        <f>SUM(L34:L45)</f>
        <v>396860.06599999999</v>
      </c>
      <c r="M46" s="81">
        <f>SUM(M34:M45)</f>
        <v>290969.05699999997</v>
      </c>
      <c r="N46" s="81"/>
      <c r="O46" s="81">
        <f>SUM(O34:O45)</f>
        <v>10341.129000000001</v>
      </c>
      <c r="P46" s="81">
        <f>SUM(P34:P45)</f>
        <v>8595.1190000000006</v>
      </c>
      <c r="Q46" s="81"/>
      <c r="R46" s="81">
        <f>SUM(R34:R45)</f>
        <v>13853.130000000001</v>
      </c>
      <c r="S46" s="82">
        <f>SUM(S34:S45)</f>
        <v>13051.438999999998</v>
      </c>
      <c r="U46" s="35"/>
      <c r="V46" s="144"/>
    </row>
    <row r="47" spans="1:37" ht="14.4" customHeight="1" x14ac:dyDescent="0.2">
      <c r="A47" s="100" t="s">
        <v>67</v>
      </c>
      <c r="C47" s="35">
        <f>SUM(C18:C23)</f>
        <v>433662.03300000005</v>
      </c>
      <c r="D47" s="36">
        <f t="shared" ref="D47:S47" si="4">SUM(D18:D23)</f>
        <v>315294.68</v>
      </c>
      <c r="E47" s="37">
        <f t="shared" si="4"/>
        <v>134286.58300000001</v>
      </c>
      <c r="F47" s="35">
        <f t="shared" si="4"/>
        <v>13051.452999999998</v>
      </c>
      <c r="G47" s="35">
        <f t="shared" si="4"/>
        <v>13036.490000000002</v>
      </c>
      <c r="H47" s="35"/>
      <c r="I47" s="35">
        <f t="shared" si="4"/>
        <v>7432.3269999999993</v>
      </c>
      <c r="J47" s="35">
        <f t="shared" si="4"/>
        <v>9682.8340000000007</v>
      </c>
      <c r="K47" s="35"/>
      <c r="L47" s="35">
        <f>SUM(L18:L23)</f>
        <v>389679.57900000003</v>
      </c>
      <c r="M47" s="35">
        <f t="shared" si="4"/>
        <v>272560.77100000001</v>
      </c>
      <c r="N47" s="35"/>
      <c r="O47" s="35">
        <f t="shared" si="4"/>
        <v>10337.005000000001</v>
      </c>
      <c r="P47" s="35">
        <f t="shared" si="4"/>
        <v>8250.3790000000008</v>
      </c>
      <c r="Q47" s="35"/>
      <c r="R47" s="35">
        <f t="shared" si="4"/>
        <v>13161.669</v>
      </c>
      <c r="S47" s="35">
        <f t="shared" si="4"/>
        <v>11764.206</v>
      </c>
      <c r="U47" s="344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0.31209088596020085</v>
      </c>
      <c r="F48" s="10">
        <f>F46/$C$46</f>
        <v>2.8910351371527632E-2</v>
      </c>
      <c r="G48" s="10">
        <f>G46/$D$46</f>
        <v>4.0231503756804073E-2</v>
      </c>
      <c r="H48" s="38"/>
      <c r="I48" s="10">
        <f>I46/$C$46</f>
        <v>1.5942832478943753E-2</v>
      </c>
      <c r="J48" s="10">
        <f>J46/$D$46</f>
        <v>2.9368441167216243E-2</v>
      </c>
      <c r="K48" s="38"/>
      <c r="L48" s="10">
        <f>L46/$C$46</f>
        <v>0.90026299693463974</v>
      </c>
      <c r="M48" s="10">
        <f>M46/$D$46</f>
        <v>0.86597602188939227</v>
      </c>
      <c r="N48" s="38"/>
      <c r="O48" s="10">
        <f>O46/$C$46</f>
        <v>2.3458484697293062E-2</v>
      </c>
      <c r="P48" s="10">
        <f>P46/$D$46</f>
        <v>2.5580613402771322E-2</v>
      </c>
      <c r="Q48" s="38"/>
      <c r="R48" s="10">
        <f>R46/$C$46</f>
        <v>3.1425334517595847E-2</v>
      </c>
      <c r="S48" s="11">
        <f>S46/$D$46</f>
        <v>3.884341978381594E-2</v>
      </c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1.0165215708427027</v>
      </c>
      <c r="D49" s="39">
        <f>D46/D47</f>
        <v>1.0656738198056499</v>
      </c>
      <c r="E49" s="41">
        <f>E46/E47</f>
        <v>1.0245106169690832</v>
      </c>
      <c r="F49" s="39">
        <f>F46/F47</f>
        <v>0.97647809787921735</v>
      </c>
      <c r="G49" s="39">
        <f>G46/G47</f>
        <v>1.0369230521405683</v>
      </c>
      <c r="H49" s="39"/>
      <c r="I49" s="39">
        <f>I46/I47</f>
        <v>0.94560263562138747</v>
      </c>
      <c r="J49" s="39">
        <f>J46/J47</f>
        <v>1.0191059766180024</v>
      </c>
      <c r="K49" s="39"/>
      <c r="L49" s="39">
        <f>L46/L47</f>
        <v>1.0184266443174328</v>
      </c>
      <c r="M49" s="39">
        <f>M46/M47</f>
        <v>1.0675382812150909</v>
      </c>
      <c r="N49" s="39"/>
      <c r="O49" s="39">
        <f>O46/O47</f>
        <v>1.0003989550164676</v>
      </c>
      <c r="P49" s="39">
        <f>P46/P47</f>
        <v>1.0417847471007089</v>
      </c>
      <c r="Q49" s="39"/>
      <c r="R49" s="39">
        <f>R46/R47</f>
        <v>1.0525359663732616</v>
      </c>
      <c r="S49" s="40">
        <f>S46/S47</f>
        <v>1.1094194542326101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69" orientation="landscape" r:id="rId1"/>
  <headerFooter alignWithMargins="0"/>
  <ignoredErrors>
    <ignoredError sqref="D48" formula="1"/>
    <ignoredError sqref="C30:G30 I30:J30 L30:M30 O30:P30 R30:S30 R47:S47 C47:G47 I47:J47 L47:M47 O47:P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6" zoomScale="60" zoomScaleNormal="112" workbookViewId="0">
      <selection activeCell="T32" sqref="T32:V47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325"/>
      <c r="Y16" s="343"/>
      <c r="Z16" s="35"/>
    </row>
    <row r="17" spans="1:33" ht="14.4" customHeight="1" x14ac:dyDescent="0.2">
      <c r="A17" s="306" t="s">
        <v>115</v>
      </c>
      <c r="B17" s="324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2">
        <v>6715.9089999999987</v>
      </c>
      <c r="S17" s="363">
        <v>9727.2470000000012</v>
      </c>
      <c r="T17" s="294"/>
      <c r="Y17" s="343"/>
      <c r="Z17" s="35"/>
    </row>
    <row r="18" spans="1:33" ht="14.4" customHeight="1" x14ac:dyDescent="0.2">
      <c r="A18" s="97" t="s">
        <v>113</v>
      </c>
      <c r="B18">
        <v>2024</v>
      </c>
      <c r="C18" s="35">
        <v>1101.4870000000001</v>
      </c>
      <c r="D18" s="35">
        <v>2524.7070000000003</v>
      </c>
      <c r="E18" s="37">
        <v>527.553</v>
      </c>
      <c r="F18" s="134"/>
      <c r="G18" s="98"/>
      <c r="H18" s="35"/>
      <c r="I18" s="134"/>
      <c r="J18" s="98"/>
      <c r="K18" s="35"/>
      <c r="L18" s="35">
        <v>545.06700000000001</v>
      </c>
      <c r="M18" s="35">
        <v>1812.1310000000001</v>
      </c>
      <c r="N18" s="35"/>
      <c r="O18" s="134"/>
      <c r="P18" s="98"/>
      <c r="Q18" s="35"/>
      <c r="R18" s="374">
        <v>556.41999999999996</v>
      </c>
      <c r="S18" s="375">
        <v>712.57600000000002</v>
      </c>
      <c r="T18" s="294"/>
      <c r="Y18" s="343"/>
      <c r="Z18" s="35"/>
    </row>
    <row r="19" spans="1:33" ht="14.4" customHeight="1" x14ac:dyDescent="0.2">
      <c r="A19" s="93" t="s">
        <v>4</v>
      </c>
      <c r="B19" s="84"/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294"/>
      <c r="Y19" s="343"/>
      <c r="Z19" s="35"/>
    </row>
    <row r="20" spans="1:33" ht="14.4" customHeight="1" x14ac:dyDescent="0.2">
      <c r="A20" s="97" t="s">
        <v>5</v>
      </c>
      <c r="C20" s="35">
        <v>1179.549</v>
      </c>
      <c r="D20" s="35">
        <v>3611.0239999999999</v>
      </c>
      <c r="E20" s="37">
        <v>557.95600000000002</v>
      </c>
      <c r="F20" s="35"/>
      <c r="G20" s="35"/>
      <c r="H20" s="35"/>
      <c r="I20" s="35"/>
      <c r="J20" s="35"/>
      <c r="K20" s="35"/>
      <c r="L20" s="35">
        <v>550.84500000000003</v>
      </c>
      <c r="M20" s="35">
        <v>2809.96</v>
      </c>
      <c r="N20" s="35"/>
      <c r="O20" s="35"/>
      <c r="P20" s="35"/>
      <c r="Q20" s="35"/>
      <c r="R20" s="35">
        <v>628.70399999999995</v>
      </c>
      <c r="S20" s="36">
        <v>801.06399999999996</v>
      </c>
      <c r="T20" s="294"/>
      <c r="Y20" s="343"/>
      <c r="Z20" s="35"/>
    </row>
    <row r="21" spans="1:33" ht="14.4" customHeight="1" x14ac:dyDescent="0.2">
      <c r="A21" s="93" t="s">
        <v>6</v>
      </c>
      <c r="B21" s="84"/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294"/>
      <c r="Y21" s="343"/>
      <c r="Z21" s="35"/>
    </row>
    <row r="22" spans="1:33" s="92" customFormat="1" ht="14.4" customHeight="1" x14ac:dyDescent="0.2">
      <c r="A22" s="97" t="s">
        <v>7</v>
      </c>
      <c r="B22"/>
      <c r="C22" s="35">
        <v>1202.7469999999998</v>
      </c>
      <c r="D22" s="35">
        <v>2978.97</v>
      </c>
      <c r="E22" s="37">
        <v>534.154</v>
      </c>
      <c r="F22" s="35"/>
      <c r="G22" s="35"/>
      <c r="H22" s="35"/>
      <c r="I22" s="35"/>
      <c r="J22" s="35"/>
      <c r="K22" s="35"/>
      <c r="L22" s="35">
        <v>586.26400000000001</v>
      </c>
      <c r="M22" s="35">
        <v>2154.3649999999998</v>
      </c>
      <c r="N22" s="35"/>
      <c r="O22" s="35"/>
      <c r="P22" s="35"/>
      <c r="Q22" s="35"/>
      <c r="R22" s="35">
        <v>616.48299999999995</v>
      </c>
      <c r="S22" s="36">
        <v>824.60500000000002</v>
      </c>
      <c r="T22" s="294"/>
      <c r="U22"/>
      <c r="V22"/>
      <c r="W22"/>
      <c r="Y22" s="343"/>
      <c r="Z22" s="35"/>
      <c r="AA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294"/>
      <c r="U23"/>
      <c r="V23"/>
      <c r="W23"/>
      <c r="X23"/>
      <c r="Y23"/>
      <c r="Z23"/>
      <c r="AA23"/>
      <c r="AC23"/>
      <c r="AD23"/>
      <c r="AE23"/>
      <c r="AF23"/>
      <c r="AG23"/>
    </row>
    <row r="24" spans="1:33" s="92" customFormat="1" ht="14.4" customHeight="1" x14ac:dyDescent="0.2">
      <c r="A24" s="97" t="s">
        <v>9</v>
      </c>
      <c r="B24"/>
      <c r="C24" s="35">
        <v>1372.8400000000001</v>
      </c>
      <c r="D24" s="35">
        <v>3313.3159999999998</v>
      </c>
      <c r="E24" s="37">
        <v>611.55899999999997</v>
      </c>
      <c r="F24" s="35"/>
      <c r="G24" s="35"/>
      <c r="H24" s="35"/>
      <c r="I24" s="35"/>
      <c r="J24" s="35"/>
      <c r="K24" s="35"/>
      <c r="L24" s="35">
        <v>727.95</v>
      </c>
      <c r="M24" s="35">
        <v>2414.6909999999998</v>
      </c>
      <c r="N24" s="35"/>
      <c r="O24" s="35"/>
      <c r="P24" s="35"/>
      <c r="Q24" s="35"/>
      <c r="R24" s="35">
        <v>644.89</v>
      </c>
      <c r="S24" s="36">
        <v>898.625</v>
      </c>
      <c r="T24" s="294"/>
      <c r="U24"/>
      <c r="V24"/>
      <c r="W24"/>
      <c r="Y24" s="343"/>
      <c r="Z24" s="35"/>
      <c r="AA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294"/>
      <c r="U25"/>
      <c r="V25"/>
      <c r="W25"/>
      <c r="Y25" s="343"/>
      <c r="Z25" s="35"/>
      <c r="AA25"/>
      <c r="AC25"/>
      <c r="AD25"/>
      <c r="AE25"/>
      <c r="AF25"/>
      <c r="AG25"/>
    </row>
    <row r="26" spans="1:33" s="92" customFormat="1" ht="14.4" customHeight="1" x14ac:dyDescent="0.2">
      <c r="A26" s="97" t="s">
        <v>11</v>
      </c>
      <c r="B26"/>
      <c r="C26" s="35">
        <v>1230.4140000000002</v>
      </c>
      <c r="D26" s="35">
        <v>3249.3579999999997</v>
      </c>
      <c r="E26" s="37">
        <v>611.64800000000002</v>
      </c>
      <c r="F26" s="35"/>
      <c r="G26" s="35"/>
      <c r="H26" s="35"/>
      <c r="I26" s="35"/>
      <c r="J26" s="35"/>
      <c r="K26" s="35"/>
      <c r="L26" s="35">
        <v>603.44000000000005</v>
      </c>
      <c r="M26" s="35">
        <v>2400.6039999999998</v>
      </c>
      <c r="N26" s="35"/>
      <c r="O26" s="35"/>
      <c r="P26" s="35"/>
      <c r="Q26" s="35"/>
      <c r="R26" s="35">
        <v>626.97400000000005</v>
      </c>
      <c r="S26" s="36">
        <v>848.75400000000002</v>
      </c>
      <c r="T26" s="294"/>
      <c r="U26"/>
      <c r="V26"/>
      <c r="W26"/>
      <c r="Y26" s="343"/>
      <c r="Z26" s="35"/>
      <c r="AA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/>
      <c r="U27"/>
      <c r="V27"/>
      <c r="W27"/>
      <c r="Y27" s="343"/>
      <c r="Z27" s="35"/>
      <c r="AA27"/>
      <c r="AC27"/>
      <c r="AD27"/>
      <c r="AE27"/>
      <c r="AF27"/>
      <c r="AG27"/>
    </row>
    <row r="28" spans="1:33" s="92" customFormat="1" ht="14.4" customHeight="1" x14ac:dyDescent="0.2">
      <c r="A28" s="97" t="s">
        <v>13</v>
      </c>
      <c r="B28"/>
      <c r="C28" s="35">
        <v>1259.347</v>
      </c>
      <c r="D28" s="35">
        <v>3149.067</v>
      </c>
      <c r="E28" s="37">
        <v>589.41099999999994</v>
      </c>
      <c r="F28" s="35"/>
      <c r="G28" s="35"/>
      <c r="H28" s="35"/>
      <c r="I28" s="35"/>
      <c r="J28" s="35"/>
      <c r="K28" s="35"/>
      <c r="L28" s="35">
        <v>616.48299999999995</v>
      </c>
      <c r="M28" s="35">
        <v>2275.4380000000001</v>
      </c>
      <c r="N28" s="35"/>
      <c r="O28" s="35"/>
      <c r="P28" s="35"/>
      <c r="Q28" s="35"/>
      <c r="R28" s="35">
        <v>642.86400000000003</v>
      </c>
      <c r="S28" s="36">
        <v>873.62900000000002</v>
      </c>
      <c r="T28"/>
      <c r="U28"/>
      <c r="V28"/>
      <c r="W28"/>
      <c r="Y28" s="343"/>
      <c r="Z28" s="35"/>
      <c r="AA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/>
      <c r="U29"/>
      <c r="V29"/>
      <c r="W29"/>
      <c r="Y29" s="343"/>
      <c r="Z29" s="35"/>
      <c r="AA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 s="102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 s="102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  <c r="U35" s="35"/>
    </row>
    <row r="36" spans="1:33" ht="14.4" customHeight="1" x14ac:dyDescent="0.2">
      <c r="A36" s="93" t="s">
        <v>5</v>
      </c>
      <c r="B36" s="84"/>
      <c r="C36" s="73">
        <f t="shared" si="1"/>
        <v>1176.0920000000001</v>
      </c>
      <c r="D36" s="73">
        <f t="shared" si="0"/>
        <v>3387.2020000000002</v>
      </c>
      <c r="E36" s="75">
        <v>569.34699999999998</v>
      </c>
      <c r="F36" s="239"/>
      <c r="G36" s="73"/>
      <c r="H36" s="73"/>
      <c r="I36" s="73"/>
      <c r="J36" s="73"/>
      <c r="K36" s="73"/>
      <c r="L36" s="73">
        <v>564.58600000000001</v>
      </c>
      <c r="M36" s="73">
        <v>2591.4180000000001</v>
      </c>
      <c r="N36" s="73"/>
      <c r="O36" s="73"/>
      <c r="P36" s="73"/>
      <c r="Q36" s="73"/>
      <c r="R36" s="73">
        <v>611.50599999999997</v>
      </c>
      <c r="S36" s="74">
        <v>795.78399999999999</v>
      </c>
      <c r="U36" s="35"/>
    </row>
    <row r="37" spans="1:33" ht="14.4" customHeight="1" x14ac:dyDescent="0.2">
      <c r="A37" s="97" t="s">
        <v>6</v>
      </c>
      <c r="C37" s="35">
        <f t="shared" si="1"/>
        <v>1241.479</v>
      </c>
      <c r="D37" s="35">
        <f t="shared" si="0"/>
        <v>2604.5829999999996</v>
      </c>
      <c r="E37" s="37">
        <v>623.16800000000001</v>
      </c>
      <c r="F37" s="35"/>
      <c r="G37" s="35"/>
      <c r="H37" s="35"/>
      <c r="I37" s="35"/>
      <c r="J37" s="35"/>
      <c r="K37" s="35"/>
      <c r="L37" s="35">
        <v>556.36099999999999</v>
      </c>
      <c r="M37" s="35">
        <v>1733.0039999999999</v>
      </c>
      <c r="N37" s="35"/>
      <c r="O37" s="35"/>
      <c r="P37" s="35"/>
      <c r="Q37" s="35"/>
      <c r="R37" s="35">
        <v>685.11800000000005</v>
      </c>
      <c r="S37" s="36">
        <v>871.57899999999995</v>
      </c>
      <c r="U37" s="35"/>
    </row>
    <row r="38" spans="1:33" ht="14.4" customHeight="1" x14ac:dyDescent="0.2">
      <c r="A38" s="93" t="s">
        <v>7</v>
      </c>
      <c r="B38" s="84"/>
      <c r="C38" s="73">
        <f t="shared" si="1"/>
        <v>1149.1500000000001</v>
      </c>
      <c r="D38" s="73">
        <f t="shared" si="0"/>
        <v>2840.1880000000001</v>
      </c>
      <c r="E38" s="75">
        <v>559.20100000000002</v>
      </c>
      <c r="F38" s="73"/>
      <c r="G38" s="73"/>
      <c r="H38" s="73"/>
      <c r="I38" s="73"/>
      <c r="J38" s="73"/>
      <c r="K38" s="73"/>
      <c r="L38" s="73">
        <v>550.21799999999996</v>
      </c>
      <c r="M38" s="73">
        <v>2044.027</v>
      </c>
      <c r="N38" s="73"/>
      <c r="O38" s="73"/>
      <c r="P38" s="73"/>
      <c r="Q38" s="73"/>
      <c r="R38" s="73">
        <v>598.93200000000002</v>
      </c>
      <c r="S38" s="74">
        <v>796.16099999999994</v>
      </c>
      <c r="U38" s="35"/>
    </row>
    <row r="39" spans="1:33" ht="14.4" customHeight="1" x14ac:dyDescent="0.2">
      <c r="A39" s="97" t="s">
        <v>8</v>
      </c>
      <c r="C39" s="35">
        <f t="shared" si="1"/>
        <v>1105.6100000000001</v>
      </c>
      <c r="D39" s="88">
        <f t="shared" si="0"/>
        <v>3340.8209999999999</v>
      </c>
      <c r="E39" s="37">
        <v>483.714</v>
      </c>
      <c r="F39" s="35"/>
      <c r="G39" s="35"/>
      <c r="H39" s="35"/>
      <c r="I39" s="35"/>
      <c r="J39" s="35"/>
      <c r="K39" s="35"/>
      <c r="L39" s="35">
        <v>567.78200000000004</v>
      </c>
      <c r="M39" s="35">
        <v>2536.5790000000002</v>
      </c>
      <c r="N39" s="35"/>
      <c r="O39" s="35"/>
      <c r="P39" s="35"/>
      <c r="Q39" s="35"/>
      <c r="R39" s="35">
        <v>537.82799999999997</v>
      </c>
      <c r="S39" s="36">
        <v>804.24199999999996</v>
      </c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7102.6419999999998</v>
      </c>
      <c r="D46" s="82">
        <f>SUM(D34:D45)</f>
        <v>18259.337</v>
      </c>
      <c r="E46" s="83">
        <f>SUM(E34:E45)</f>
        <v>3374.7820000000002</v>
      </c>
      <c r="F46" s="81"/>
      <c r="G46" s="81"/>
      <c r="H46" s="81"/>
      <c r="I46" s="81"/>
      <c r="J46" s="81"/>
      <c r="K46" s="81"/>
      <c r="L46" s="81">
        <f>SUM(L34:L45)</f>
        <v>3431.7040000000002</v>
      </c>
      <c r="M46" s="81">
        <f>SUM(M34:M45)</f>
        <v>13314.084999999999</v>
      </c>
      <c r="N46" s="81"/>
      <c r="O46" s="81"/>
      <c r="P46" s="81"/>
      <c r="Q46" s="81"/>
      <c r="R46" s="81">
        <f>SUM(R34:R45)</f>
        <v>3670.9379999999996</v>
      </c>
      <c r="S46" s="82">
        <f>SUM(S34:S45)</f>
        <v>4945.2520000000004</v>
      </c>
    </row>
    <row r="47" spans="1:33" ht="14.4" customHeight="1" x14ac:dyDescent="0.2">
      <c r="A47" s="100" t="s">
        <v>67</v>
      </c>
      <c r="C47" s="35">
        <f>SUM(C18:C23)</f>
        <v>7196.7509999999993</v>
      </c>
      <c r="D47" s="36">
        <f t="shared" ref="D47:S47" si="2">SUM(D18:D23)</f>
        <v>18583.927</v>
      </c>
      <c r="E47" s="36">
        <f t="shared" si="2"/>
        <v>3344.431</v>
      </c>
      <c r="F47" s="35"/>
      <c r="G47" s="35"/>
      <c r="H47" s="35"/>
      <c r="I47" s="35"/>
      <c r="J47" s="35"/>
      <c r="K47" s="35"/>
      <c r="L47" s="35">
        <f t="shared" si="2"/>
        <v>3498.357</v>
      </c>
      <c r="M47" s="35">
        <f t="shared" si="2"/>
        <v>13725.564</v>
      </c>
      <c r="N47" s="35"/>
      <c r="O47" s="35"/>
      <c r="P47" s="35"/>
      <c r="Q47" s="35"/>
      <c r="R47" s="35">
        <f t="shared" si="2"/>
        <v>3698.3940000000002</v>
      </c>
      <c r="S47" s="35">
        <f t="shared" si="2"/>
        <v>4858.3629999999994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0.47514460112166718</v>
      </c>
      <c r="F48" s="10"/>
      <c r="G48" s="10"/>
      <c r="H48" s="38"/>
      <c r="I48" s="10"/>
      <c r="J48" s="10"/>
      <c r="K48" s="38"/>
      <c r="L48" s="10">
        <f>L46/$C$46</f>
        <v>0.48315880203451056</v>
      </c>
      <c r="M48" s="10">
        <f>M46/$D$46</f>
        <v>0.72916585087399388</v>
      </c>
      <c r="N48" s="38"/>
      <c r="O48" s="10"/>
      <c r="P48" s="10"/>
      <c r="Q48" s="38"/>
      <c r="R48" s="10">
        <f>R46/C46</f>
        <v>0.51684119796548944</v>
      </c>
      <c r="S48" s="11">
        <f>S46/D46</f>
        <v>0.27083414912600606</v>
      </c>
    </row>
    <row r="49" spans="1:19" ht="14.4" customHeight="1" x14ac:dyDescent="0.2">
      <c r="A49" s="127" t="s">
        <v>16</v>
      </c>
      <c r="B49" s="128"/>
      <c r="C49" s="39">
        <f>C46/C47</f>
        <v>0.9869234047419454</v>
      </c>
      <c r="D49" s="39">
        <f>D46/D47</f>
        <v>0.98253383152010876</v>
      </c>
      <c r="E49" s="41">
        <f>E46/E47</f>
        <v>1.009075086315131</v>
      </c>
      <c r="F49" s="39"/>
      <c r="G49" s="39"/>
      <c r="H49" s="39"/>
      <c r="I49" s="39"/>
      <c r="J49" s="39"/>
      <c r="K49" s="39"/>
      <c r="L49" s="39">
        <f>L46/L47</f>
        <v>0.98094734185218957</v>
      </c>
      <c r="M49" s="39">
        <f>M46/M47</f>
        <v>0.97002097691577549</v>
      </c>
      <c r="N49" s="39"/>
      <c r="O49" s="39"/>
      <c r="P49" s="39"/>
      <c r="Q49" s="39"/>
      <c r="R49" s="39">
        <f>R46/R47</f>
        <v>0.9925762371450958</v>
      </c>
      <c r="S49" s="40">
        <f>S46/S47</f>
        <v>1.0178844190934273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L47:M47 R47:S47 C47:E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tabSelected="1" view="pageBreakPreview" topLeftCell="A14" zoomScale="60" zoomScaleNormal="90" workbookViewId="0">
      <selection activeCell="T33" sqref="T33:V40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29"/>
      <c r="F6" s="106"/>
      <c r="G6" s="88"/>
      <c r="H6" s="88"/>
      <c r="I6" s="330"/>
      <c r="J6" s="88"/>
      <c r="K6" s="88"/>
      <c r="L6" s="330"/>
      <c r="M6" s="88"/>
      <c r="N6" s="88"/>
      <c r="O6" s="330"/>
      <c r="P6" s="88"/>
      <c r="Q6" s="88"/>
      <c r="R6" s="330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1"/>
      <c r="F7" s="332"/>
      <c r="G7" s="80"/>
      <c r="H7" s="73"/>
      <c r="I7" s="332"/>
      <c r="J7" s="332"/>
      <c r="K7" s="332"/>
      <c r="L7" s="332"/>
      <c r="M7" s="296"/>
      <c r="N7" s="332"/>
      <c r="O7" s="332"/>
      <c r="P7" s="296"/>
      <c r="Q7" s="332"/>
      <c r="R7" s="332"/>
      <c r="S7" s="333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4"/>
      <c r="F8" s="335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6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6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28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7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38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28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7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38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28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7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38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28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4">
        <v>2023</v>
      </c>
      <c r="C17" s="308">
        <v>2816.0350000000003</v>
      </c>
      <c r="D17" s="309">
        <v>3224.0519999999997</v>
      </c>
      <c r="E17" s="327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39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6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>
        <v>171.422</v>
      </c>
      <c r="D36" s="295">
        <v>226.697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v>195.584</v>
      </c>
      <c r="D37" s="35">
        <v>231.29400000000001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>
        <v>177.05799999999999</v>
      </c>
      <c r="D38" s="73">
        <v>215.76499999999999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>
        <v>179.161</v>
      </c>
      <c r="D39" s="36">
        <v>218.512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1"/>
      <c r="D45" s="341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1084.8200000000002</v>
      </c>
      <c r="D46" s="82">
        <f>SUM(D34:D45)</f>
        <v>1312.9889999999998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SUM(C18:C23)</f>
        <v>1131.742</v>
      </c>
      <c r="D47" s="35">
        <f>SUM(D18:D23)</f>
        <v>1465.68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0.95854002060540322</v>
      </c>
      <c r="D49" s="39">
        <f>D46/D47</f>
        <v>0.89582241689864073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30:D30 C47: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40" zoomScale="80" zoomScaleNormal="90" zoomScaleSheetLayoutView="80" workbookViewId="0">
      <selection activeCell="Q61" sqref="Q61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119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120</v>
      </c>
      <c r="B31" s="351">
        <v>2025</v>
      </c>
      <c r="C31" s="352">
        <f>'アルミ(月別集計)'!C46</f>
        <v>440826.81099999999</v>
      </c>
      <c r="D31" s="352">
        <f>'アルミ(月別集計)'!D46</f>
        <v>336001.28600000002</v>
      </c>
      <c r="E31" s="353">
        <f>'アルミ(月別集計)'!E46</f>
        <v>137578.03</v>
      </c>
      <c r="F31" s="353"/>
      <c r="G31" s="352"/>
      <c r="H31" s="352"/>
      <c r="I31" s="352"/>
      <c r="J31" s="352"/>
      <c r="K31" s="352"/>
      <c r="L31" s="352">
        <f>'アルミ(月別集計)'!L46</f>
        <v>396860.06599999999</v>
      </c>
      <c r="M31" s="352">
        <f>'アルミ(月別集計)'!M46</f>
        <v>290969.05699999997</v>
      </c>
      <c r="N31" s="352"/>
      <c r="O31" s="352"/>
      <c r="P31" s="352"/>
      <c r="Q31" s="352"/>
      <c r="R31" s="352"/>
      <c r="S31" s="352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119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120</v>
      </c>
      <c r="B63" s="351">
        <v>2025</v>
      </c>
      <c r="C63" s="352">
        <f>'アルミ(月別集計)'!C46</f>
        <v>440826.81099999999</v>
      </c>
      <c r="D63" s="352">
        <f>'アルミ(月別集計)'!D46</f>
        <v>336001.28600000002</v>
      </c>
      <c r="E63" s="354">
        <f>'アルミ(月別集計)'!E46</f>
        <v>137578.03</v>
      </c>
      <c r="F63" s="353">
        <f>'アルミ(月別集計)'!F46</f>
        <v>12744.458000000002</v>
      </c>
      <c r="G63" s="352">
        <f>'アルミ(月別集計)'!G46</f>
        <v>13517.837</v>
      </c>
      <c r="H63" s="352">
        <f>'アルミ(月別集計)'!H46</f>
        <v>0</v>
      </c>
      <c r="I63" s="352">
        <f>'アルミ(月別集計)'!I46</f>
        <v>7028.0279999999993</v>
      </c>
      <c r="J63" s="352">
        <f>'アルミ(月別集計)'!J46</f>
        <v>9867.8339999999989</v>
      </c>
      <c r="K63" s="352">
        <f>'アルミ(月別集計)'!K46</f>
        <v>0</v>
      </c>
      <c r="L63" s="352">
        <f>'アルミ(月別集計)'!L46</f>
        <v>396860.06599999999</v>
      </c>
      <c r="M63" s="352">
        <f>'アルミ(月別集計)'!M46</f>
        <v>290969.05699999997</v>
      </c>
      <c r="N63" s="352">
        <f>'アルミ(月別集計)'!N46</f>
        <v>0</v>
      </c>
      <c r="O63" s="352">
        <f>'アルミ(月別集計)'!O46</f>
        <v>10341.129000000001</v>
      </c>
      <c r="P63" s="352">
        <f>'アルミ(月別集計)'!P46</f>
        <v>8595.1190000000006</v>
      </c>
      <c r="Q63" s="352">
        <f>'アルミ(月別集計)'!Q46</f>
        <v>0</v>
      </c>
      <c r="R63" s="352">
        <f>'アルミ(月別集計)'!R46</f>
        <v>13853.130000000001</v>
      </c>
      <c r="S63" s="352">
        <f>'アルミ(月別集計)'!S46</f>
        <v>13051.438999999998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3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119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120</v>
      </c>
      <c r="B31" s="351">
        <v>2025</v>
      </c>
      <c r="C31" s="352">
        <f>'亜鉛(月別集計)'!C46</f>
        <v>7102.6419999999998</v>
      </c>
      <c r="D31" s="352">
        <f>'亜鉛(月別集計)'!D46</f>
        <v>18259.337</v>
      </c>
      <c r="E31" s="353">
        <f>'亜鉛(月別集計)'!E46</f>
        <v>3374.7820000000002</v>
      </c>
      <c r="F31" s="361" t="s">
        <v>62</v>
      </c>
      <c r="G31" s="356" t="s">
        <v>76</v>
      </c>
      <c r="H31" s="357"/>
      <c r="I31" s="358" t="s">
        <v>62</v>
      </c>
      <c r="J31" s="356" t="s">
        <v>76</v>
      </c>
      <c r="K31" s="352"/>
      <c r="L31" s="352">
        <f>'亜鉛(月別集計)'!L46</f>
        <v>3431.7040000000002</v>
      </c>
      <c r="M31" s="352">
        <f>'亜鉛(月別集計)'!M46</f>
        <v>13314.084999999999</v>
      </c>
      <c r="N31" s="352"/>
      <c r="O31" s="355" t="s">
        <v>110</v>
      </c>
      <c r="P31" s="359" t="s">
        <v>111</v>
      </c>
      <c r="Q31" s="352"/>
      <c r="R31" s="355" t="s">
        <v>110</v>
      </c>
      <c r="S31" s="360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119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120</v>
      </c>
      <c r="B62" s="351">
        <v>2025</v>
      </c>
      <c r="C62" s="114">
        <f>'その他(月別集計)'!C46</f>
        <v>1084.8200000000002</v>
      </c>
      <c r="D62" s="114">
        <f>'その他(月別集計)'!D46</f>
        <v>1312.9889999999998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zoomScale="80" zoomScaleNormal="90" zoomScaleSheetLayoutView="80" workbookViewId="0">
      <selection activeCell="K32" sqref="K32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77431.503000000026</v>
      </c>
      <c r="C24" s="147">
        <f t="shared" si="0"/>
        <v>1.0322016811750199</v>
      </c>
      <c r="D24" s="48">
        <f>+'ダイカスト合計(月別集計)'!D36</f>
        <v>61021.322999999989</v>
      </c>
      <c r="E24" s="147">
        <f t="shared" si="1"/>
        <v>1.0664434384348052</v>
      </c>
      <c r="F24" s="146">
        <f>+'ダイカスト合計(月別集計)'!E36</f>
        <v>24145.808000000001</v>
      </c>
      <c r="G24" s="148">
        <f t="shared" si="2"/>
        <v>1.0269740847965967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69080.659</v>
      </c>
      <c r="Q24" s="147">
        <f t="shared" si="3"/>
        <v>1.038463350470521</v>
      </c>
      <c r="R24" s="48">
        <f>+'ダイカスト合計(月別集計)'!M36</f>
        <v>52261.231999999996</v>
      </c>
      <c r="S24" s="148">
        <f t="shared" si="4"/>
        <v>1.0716076195944144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73775.247000000003</v>
      </c>
      <c r="C25" s="155">
        <f t="shared" si="0"/>
        <v>0.98939364179352118</v>
      </c>
      <c r="D25" s="35">
        <f>+'ダイカスト合計(月別集計)'!D37</f>
        <v>58372.504000000001</v>
      </c>
      <c r="E25" s="155">
        <f t="shared" si="1"/>
        <v>1.0211913213902517</v>
      </c>
      <c r="F25" s="47">
        <f>+'ダイカスト合計(月別集計)'!E37</f>
        <v>23641.327000000001</v>
      </c>
      <c r="G25" s="154">
        <f t="shared" si="2"/>
        <v>0.98296665136030137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65692.312000000005</v>
      </c>
      <c r="Q25" s="155">
        <f t="shared" si="3"/>
        <v>0.98729014998947973</v>
      </c>
      <c r="R25" s="35">
        <f>+'ダイカスト合計(月別集計)'!M37</f>
        <v>49794.35</v>
      </c>
      <c r="S25" s="154">
        <f t="shared" si="4"/>
        <v>1.0211083769096687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70662.492999999988</v>
      </c>
      <c r="C26" s="147">
        <f>B26/B10</f>
        <v>0.95843915782185285</v>
      </c>
      <c r="D26" s="48">
        <f>+'ダイカスト合計(月別集計)'!D38</f>
        <v>56471.510999999999</v>
      </c>
      <c r="E26" s="147">
        <f t="shared" si="1"/>
        <v>1.0076289764927893</v>
      </c>
      <c r="F26" s="146">
        <f>+'ダイカスト合計(月別集計)'!E38</f>
        <v>22208.951000000001</v>
      </c>
      <c r="G26" s="148">
        <f t="shared" si="2"/>
        <v>0.9530682070738683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63058.595000000001</v>
      </c>
      <c r="Q26" s="147">
        <f t="shared" si="3"/>
        <v>0.95505702299094297</v>
      </c>
      <c r="R26" s="48">
        <f>+'ダイカスト合計(月別集計)'!M38</f>
        <v>48340.652000000002</v>
      </c>
      <c r="S26" s="148">
        <f t="shared" si="4"/>
        <v>1.0051076411269364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77885.335000000006</v>
      </c>
      <c r="C27" s="155">
        <f>B27/B11</f>
        <v>1.0134289394061884</v>
      </c>
      <c r="D27" s="35">
        <f>+'ダイカスト合計(月別集計)'!D39</f>
        <v>61986.75</v>
      </c>
      <c r="E27" s="155">
        <f t="shared" si="1"/>
        <v>1.0695508680924102</v>
      </c>
      <c r="F27" s="47">
        <f>+'ダイカスト合計(月別集計)'!E39</f>
        <v>24754.625</v>
      </c>
      <c r="G27" s="154">
        <f>F27/F11</f>
        <v>1.0097209599669248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69733.58600000001</v>
      </c>
      <c r="Q27" s="155">
        <f t="shared" si="3"/>
        <v>1.0147199732254593</v>
      </c>
      <c r="R27" s="35">
        <f>+'ダイカスト合計(月別集計)'!M39</f>
        <v>53376.04</v>
      </c>
      <c r="S27" s="154">
        <f t="shared" si="4"/>
        <v>1.073122499447114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449014.2730000001</v>
      </c>
      <c r="C34" s="81"/>
      <c r="D34" s="81">
        <f>SUM(D22:D33)</f>
        <v>355573.61200000002</v>
      </c>
      <c r="E34" s="81"/>
      <c r="F34" s="122">
        <f>SUM(F22:F33)</f>
        <v>140952.81200000001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400291.77</v>
      </c>
      <c r="Q34" s="81"/>
      <c r="R34" s="81">
        <f>SUM(R22:R33)</f>
        <v>304283.14199999999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441990.52600000001</v>
      </c>
      <c r="C35" s="158"/>
      <c r="D35" s="35">
        <f>'ダイカスト合計(月別集計)'!D47</f>
        <v>335344.28700000007</v>
      </c>
      <c r="E35" s="158"/>
      <c r="F35" s="47">
        <f>'ダイカスト合計(月別集計)'!E47</f>
        <v>137631.014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393178</v>
      </c>
      <c r="Q35" s="158"/>
      <c r="R35" s="35">
        <f>'ダイカスト合計(月別集計)'!M47</f>
        <v>286285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0.31391610573590822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0.89149007964831428</v>
      </c>
      <c r="Q36" s="10"/>
      <c r="R36" s="10">
        <f>R34/$D$34</f>
        <v>0.85575287853475468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1.0158911709342839</v>
      </c>
      <c r="C37" s="39"/>
      <c r="D37" s="39">
        <f>D34/D35</f>
        <v>1.060324048401039</v>
      </c>
      <c r="E37" s="39"/>
      <c r="F37" s="160">
        <f>F34/F35</f>
        <v>1.0241355338702947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1.0180930011343463</v>
      </c>
      <c r="Q37" s="39"/>
      <c r="R37" s="39">
        <f>R34/R35</f>
        <v>1.0628679183331295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2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  <ignoredErrors>
    <ignoredError sqref="F33 R33 D22:D33 F22:F32 R22:R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B25" sqref="B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76083.989000000016</v>
      </c>
      <c r="C24" s="147">
        <f t="shared" si="0"/>
        <v>1.0331024350053024</v>
      </c>
      <c r="D24" s="48">
        <f>'アルミ(月別集計)'!D36</f>
        <v>57407.423999999992</v>
      </c>
      <c r="E24" s="147">
        <f t="shared" si="1"/>
        <v>1.0756661372225589</v>
      </c>
      <c r="F24" s="146">
        <f>'アルミ(月別集計)'!E36</f>
        <v>23576.460999999999</v>
      </c>
      <c r="G24" s="148">
        <f t="shared" si="2"/>
        <v>1.0271335083643349</v>
      </c>
      <c r="H24" s="48">
        <f>'アルミ(月別集計)'!F36</f>
        <v>2195.6579999999999</v>
      </c>
      <c r="I24" s="147">
        <f t="shared" si="3"/>
        <v>0.96700186692140289</v>
      </c>
      <c r="J24" s="48">
        <f>'アルミ(月別集計)'!G36</f>
        <v>2318.4870000000001</v>
      </c>
      <c r="K24" s="148">
        <f t="shared" si="4"/>
        <v>1.0464351723344187</v>
      </c>
      <c r="L24" s="48">
        <f>'アルミ(月別集計)'!I36</f>
        <v>1204.123</v>
      </c>
      <c r="M24" s="147">
        <f t="shared" si="5"/>
        <v>0.90092619818800657</v>
      </c>
      <c r="N24" s="48">
        <f>'アルミ(月別集計)'!J36</f>
        <v>1677.1890000000001</v>
      </c>
      <c r="O24" s="148">
        <f t="shared" si="6"/>
        <v>0.99931301248494053</v>
      </c>
      <c r="P24" s="48">
        <f>'アルミ(月別集計)'!L36</f>
        <v>68516.073000000004</v>
      </c>
      <c r="Q24" s="147">
        <f t="shared" si="7"/>
        <v>1.0385739247434274</v>
      </c>
      <c r="R24" s="48">
        <f>'アルミ(月別集計)'!M36</f>
        <v>49669.813999999998</v>
      </c>
      <c r="S24" s="148">
        <f t="shared" si="8"/>
        <v>1.0807359563091217</v>
      </c>
      <c r="T24" s="48">
        <f>'アルミ(月別集計)'!O36</f>
        <v>1788.5730000000001</v>
      </c>
      <c r="U24" s="147">
        <f t="shared" si="9"/>
        <v>0.97641309350090821</v>
      </c>
      <c r="V24" s="48">
        <f>'アルミ(月別集計)'!P36</f>
        <v>1499.912</v>
      </c>
      <c r="W24" s="148">
        <f t="shared" si="10"/>
        <v>1.017582827621532</v>
      </c>
      <c r="X24" s="48">
        <f>'アルミ(月別集計)'!R36</f>
        <v>2379.5619999999999</v>
      </c>
      <c r="Y24" s="147">
        <f t="shared" si="11"/>
        <v>1.0642424307477769</v>
      </c>
      <c r="Z24" s="48">
        <f>'アルミ(月別集計)'!S36</f>
        <v>2242.0219999999999</v>
      </c>
      <c r="AA24" s="148">
        <f t="shared" si="12"/>
        <v>1.0979582682008548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72338.183999999994</v>
      </c>
      <c r="C25" s="155">
        <f t="shared" si="0"/>
        <v>0.98986864397960495</v>
      </c>
      <c r="D25" s="35">
        <f>'アルミ(月別集計)'!D37</f>
        <v>55536.627</v>
      </c>
      <c r="E25" s="155">
        <f t="shared" si="1"/>
        <v>1.0307080954826242</v>
      </c>
      <c r="F25" s="47">
        <f>'アルミ(月別集計)'!E37</f>
        <v>23018.159</v>
      </c>
      <c r="G25" s="154">
        <f t="shared" si="2"/>
        <v>0.98203546242168149</v>
      </c>
      <c r="H25" s="35">
        <f>'アルミ(月別集計)'!F37</f>
        <v>2088.5309999999999</v>
      </c>
      <c r="I25" s="155">
        <f t="shared" si="3"/>
        <v>0.97214814787231407</v>
      </c>
      <c r="J25" s="35">
        <f>'アルミ(月別集計)'!G37</f>
        <v>2199.761</v>
      </c>
      <c r="K25" s="154">
        <f t="shared" si="4"/>
        <v>0.97494560763660354</v>
      </c>
      <c r="L25" s="35">
        <f>'アルミ(月別集計)'!I37</f>
        <v>1137.7550000000001</v>
      </c>
      <c r="M25" s="155">
        <f t="shared" si="5"/>
        <v>0.93018512053723645</v>
      </c>
      <c r="N25" s="35">
        <f>'アルミ(月別集計)'!J37</f>
        <v>1610.2339999999999</v>
      </c>
      <c r="O25" s="154">
        <f t="shared" si="6"/>
        <v>0.97295282106251546</v>
      </c>
      <c r="P25" s="35">
        <f>'アルミ(月別集計)'!L37</f>
        <v>65135.951000000001</v>
      </c>
      <c r="Q25" s="155">
        <f t="shared" si="7"/>
        <v>0.98820559291773324</v>
      </c>
      <c r="R25" s="35">
        <f>'アルミ(月別集計)'!M37</f>
        <v>48061.345999999998</v>
      </c>
      <c r="S25" s="154">
        <f t="shared" si="8"/>
        <v>1.0311501389578572</v>
      </c>
      <c r="T25" s="35">
        <f>'アルミ(月別集計)'!O37</f>
        <v>1711.81</v>
      </c>
      <c r="U25" s="155">
        <f t="shared" si="9"/>
        <v>0.96134481908481262</v>
      </c>
      <c r="V25" s="35">
        <f>'アルミ(月別集計)'!P37</f>
        <v>1426.9259999999999</v>
      </c>
      <c r="W25" s="154">
        <f t="shared" si="10"/>
        <v>0.98688898064366193</v>
      </c>
      <c r="X25" s="35">
        <f>'アルミ(月別集計)'!R37</f>
        <v>2264.1370000000002</v>
      </c>
      <c r="Y25" s="155">
        <f t="shared" si="11"/>
        <v>1.1247285216675973</v>
      </c>
      <c r="Z25" s="35">
        <f>'アルミ(月別集計)'!S37</f>
        <v>2238.36</v>
      </c>
      <c r="AA25" s="154">
        <f t="shared" si="12"/>
        <v>1.1686202318382657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69336.284999999989</v>
      </c>
      <c r="C26" s="147">
        <f t="shared" si="0"/>
        <v>0.95857332591281685</v>
      </c>
      <c r="D26" s="48">
        <f>'アルミ(月別集計)'!D38</f>
        <v>53415.557999999997</v>
      </c>
      <c r="E26" s="147">
        <f t="shared" si="1"/>
        <v>1.0111618303164938</v>
      </c>
      <c r="F26" s="146">
        <f>'アルミ(月別集計)'!E38</f>
        <v>21649.75</v>
      </c>
      <c r="G26" s="148">
        <f t="shared" si="2"/>
        <v>0.95086709759377774</v>
      </c>
      <c r="H26" s="48">
        <f>'アルミ(月別集計)'!F38</f>
        <v>2051.6460000000002</v>
      </c>
      <c r="I26" s="147">
        <f t="shared" si="3"/>
        <v>0.95065561145765487</v>
      </c>
      <c r="J26" s="48">
        <f>'アルミ(月別集計)'!G38</f>
        <v>2164.9349999999999</v>
      </c>
      <c r="K26" s="148">
        <f t="shared" si="4"/>
        <v>0.98924093926335199</v>
      </c>
      <c r="L26" s="48">
        <f>'アルミ(月別集計)'!I38</f>
        <v>1062.1769999999999</v>
      </c>
      <c r="M26" s="147">
        <f t="shared" si="5"/>
        <v>0.89569883224383229</v>
      </c>
      <c r="N26" s="48">
        <f>'アルミ(月別集計)'!J38</f>
        <v>1569.818</v>
      </c>
      <c r="O26" s="148">
        <f t="shared" si="6"/>
        <v>0.95297292211123141</v>
      </c>
      <c r="P26" s="48">
        <f>'アルミ(月別集計)'!L38</f>
        <v>62508.377</v>
      </c>
      <c r="Q26" s="147">
        <f t="shared" si="7"/>
        <v>0.95520299484620141</v>
      </c>
      <c r="R26" s="48">
        <f>'アルミ(月別集計)'!M38</f>
        <v>46296.625</v>
      </c>
      <c r="S26" s="148">
        <f t="shared" si="8"/>
        <v>1.0077493959429753</v>
      </c>
      <c r="T26" s="48">
        <f>'アルミ(月別集計)'!O38</f>
        <v>1538.4570000000001</v>
      </c>
      <c r="U26" s="147">
        <f t="shared" si="9"/>
        <v>1.0355753813595261</v>
      </c>
      <c r="V26" s="48">
        <f>'アルミ(月別集計)'!P38</f>
        <v>1298.5509999999999</v>
      </c>
      <c r="W26" s="148">
        <f t="shared" si="10"/>
        <v>1.116110466960216</v>
      </c>
      <c r="X26" s="48">
        <f>'アルミ(月別集計)'!R38</f>
        <v>2175.6280000000002</v>
      </c>
      <c r="Y26" s="147">
        <f t="shared" si="11"/>
        <v>1.0544429883060891</v>
      </c>
      <c r="Z26" s="48">
        <f>'アルミ(月別集計)'!S38</f>
        <v>2085.6289999999999</v>
      </c>
      <c r="AA26" s="148">
        <f t="shared" si="12"/>
        <v>1.1057985752490345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76600.564000000013</v>
      </c>
      <c r="C27" s="155">
        <f t="shared" si="0"/>
        <v>1.0158824761536609</v>
      </c>
      <c r="D27" s="35">
        <f>'アルミ(月別集計)'!D39</f>
        <v>58427.417000000001</v>
      </c>
      <c r="E27" s="155">
        <f t="shared" si="1"/>
        <v>1.0697109622318948</v>
      </c>
      <c r="F27" s="47">
        <f>'アルミ(月別集計)'!E39</f>
        <v>24270.911</v>
      </c>
      <c r="G27" s="154">
        <f t="shared" si="2"/>
        <v>1.0138796459332649</v>
      </c>
      <c r="H27" s="35">
        <f>'アルミ(月別集計)'!F39</f>
        <v>2231.1640000000002</v>
      </c>
      <c r="I27" s="155">
        <f t="shared" si="3"/>
        <v>1.0507036748379441</v>
      </c>
      <c r="J27" s="35">
        <f>'アルミ(月別集計)'!G39</f>
        <v>2336.9479999999999</v>
      </c>
      <c r="K27" s="154">
        <f t="shared" si="4"/>
        <v>1.0714229060368252</v>
      </c>
      <c r="L27" s="35">
        <f>'アルミ(月別集計)'!I39</f>
        <v>1142.1379999999999</v>
      </c>
      <c r="M27" s="155">
        <f t="shared" si="5"/>
        <v>0.91299388240109158</v>
      </c>
      <c r="N27" s="35">
        <f>'アルミ(月別集計)'!J39</f>
        <v>1633.8109999999999</v>
      </c>
      <c r="O27" s="154">
        <f t="shared" si="6"/>
        <v>1.0117967849131946</v>
      </c>
      <c r="P27" s="35">
        <f>'アルミ(月別集計)'!L39</f>
        <v>69165.804000000004</v>
      </c>
      <c r="Q27" s="155">
        <f t="shared" si="7"/>
        <v>1.0154586196944004</v>
      </c>
      <c r="R27" s="35">
        <f>'アルミ(月別集計)'!M39</f>
        <v>50839.461000000003</v>
      </c>
      <c r="S27" s="154">
        <f t="shared" si="8"/>
        <v>1.0695940065072567</v>
      </c>
      <c r="T27" s="35">
        <f>'アルミ(月別集計)'!O39</f>
        <v>1706.85</v>
      </c>
      <c r="U27" s="155">
        <f t="shared" si="9"/>
        <v>1.03925527497324</v>
      </c>
      <c r="V27" s="35">
        <f>'アルミ(月別集計)'!P39</f>
        <v>1392.6279999999999</v>
      </c>
      <c r="W27" s="154">
        <f t="shared" si="10"/>
        <v>1.0885000089885812</v>
      </c>
      <c r="X27" s="35">
        <f>'アルミ(月別集計)'!R39</f>
        <v>2354.6080000000002</v>
      </c>
      <c r="Y27" s="155">
        <f t="shared" si="11"/>
        <v>1.0357888328213647</v>
      </c>
      <c r="Z27" s="35">
        <f>'アルミ(月別集計)'!S39</f>
        <v>2224.569</v>
      </c>
      <c r="AA27" s="154">
        <f t="shared" si="12"/>
        <v>1.1051337321858912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440826.81099999999</v>
      </c>
      <c r="C34" s="81"/>
      <c r="D34" s="81">
        <f>SUM(D22:D33)</f>
        <v>336001.28600000002</v>
      </c>
      <c r="E34" s="81"/>
      <c r="F34" s="122">
        <f>SUM(F22:F33)</f>
        <v>137578.03</v>
      </c>
      <c r="G34" s="82"/>
      <c r="H34" s="81">
        <f>SUM(H22:H33)</f>
        <v>12744.458000000002</v>
      </c>
      <c r="I34" s="81"/>
      <c r="J34" s="81">
        <f>SUM(J22:J33)</f>
        <v>13517.837</v>
      </c>
      <c r="K34" s="82"/>
      <c r="L34" s="81">
        <f>SUM(L22:L33)</f>
        <v>7028.0279999999993</v>
      </c>
      <c r="M34" s="81"/>
      <c r="N34" s="81">
        <f>SUM(N22:N33)</f>
        <v>9867.8339999999989</v>
      </c>
      <c r="O34" s="82"/>
      <c r="P34" s="122">
        <f>SUM(P22:P33)</f>
        <v>396860.06599999999</v>
      </c>
      <c r="Q34" s="81"/>
      <c r="R34" s="81">
        <f>SUM(R22:R33)</f>
        <v>290969.05699999997</v>
      </c>
      <c r="S34" s="82"/>
      <c r="T34" s="81">
        <f>SUM(T22:T33)</f>
        <v>10341.129000000001</v>
      </c>
      <c r="U34" s="81"/>
      <c r="V34" s="81">
        <f>SUM(V22:V33)</f>
        <v>8595.1190000000006</v>
      </c>
      <c r="W34" s="82"/>
      <c r="X34" s="81">
        <f>SUM(X22:X33)</f>
        <v>13853.130000000001</v>
      </c>
      <c r="Y34" s="81"/>
      <c r="Z34" s="81">
        <f>SUM(Z22:Z33)</f>
        <v>13051.438999999998</v>
      </c>
      <c r="AA34" s="82"/>
    </row>
    <row r="35" spans="1:28" ht="14.4" customHeight="1" x14ac:dyDescent="0.2">
      <c r="A35" s="100" t="s">
        <v>67</v>
      </c>
      <c r="B35" s="158">
        <f>'アルミ(月別集計)'!C47</f>
        <v>433662.03300000005</v>
      </c>
      <c r="C35" s="158"/>
      <c r="D35" s="158">
        <f>'アルミ(月別集計)'!D47</f>
        <v>315294.68</v>
      </c>
      <c r="E35" s="158"/>
      <c r="F35" s="167">
        <f>'アルミ(月別集計)'!E47</f>
        <v>134286.58300000001</v>
      </c>
      <c r="G35" s="158"/>
      <c r="H35" s="167">
        <f>'アルミ(月別集計)'!F47</f>
        <v>13051.452999999998</v>
      </c>
      <c r="I35" s="158"/>
      <c r="J35" s="158">
        <f>'アルミ(月別集計)'!G47</f>
        <v>13036.490000000002</v>
      </c>
      <c r="K35" s="158"/>
      <c r="L35" s="167">
        <f>'アルミ(月別集計)'!I47</f>
        <v>7432.3269999999993</v>
      </c>
      <c r="M35" s="158"/>
      <c r="N35" s="158">
        <f>'アルミ(月別集計)'!J47</f>
        <v>9682.8340000000007</v>
      </c>
      <c r="O35" s="158"/>
      <c r="P35" s="167">
        <f>'アルミ(月別集計)'!L47</f>
        <v>389679.57900000003</v>
      </c>
      <c r="Q35" s="158"/>
      <c r="R35" s="158">
        <f>'アルミ(月別集計)'!M47</f>
        <v>272560.77100000001</v>
      </c>
      <c r="S35" s="158"/>
      <c r="T35" s="167">
        <f>'アルミ(月別集計)'!O47</f>
        <v>10337.005000000001</v>
      </c>
      <c r="U35" s="158"/>
      <c r="V35" s="158">
        <f>'アルミ(月別集計)'!P47</f>
        <v>8250.3790000000008</v>
      </c>
      <c r="W35" s="158"/>
      <c r="X35" s="167">
        <f>'アルミ(月別集計)'!R47</f>
        <v>13161.669</v>
      </c>
      <c r="Y35" s="158"/>
      <c r="Z35" s="158">
        <f>'アルミ(月別集計)'!S47</f>
        <v>11764.206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0.31209088596020085</v>
      </c>
      <c r="G36" s="11"/>
      <c r="H36" s="10">
        <f>H34/$B$34</f>
        <v>2.8910351371527632E-2</v>
      </c>
      <c r="I36" s="10"/>
      <c r="J36" s="10">
        <f>J34/$D$34</f>
        <v>4.0231503756804073E-2</v>
      </c>
      <c r="K36" s="11"/>
      <c r="L36" s="10">
        <f>L34/$B$34</f>
        <v>1.5942832478943753E-2</v>
      </c>
      <c r="M36" s="10"/>
      <c r="N36" s="10">
        <f>N34/$D$34</f>
        <v>2.9368441167216243E-2</v>
      </c>
      <c r="O36" s="11"/>
      <c r="P36" s="13">
        <f>P34/$B$34</f>
        <v>0.90026299693463974</v>
      </c>
      <c r="Q36" s="10"/>
      <c r="R36" s="10">
        <f>R34/$D$34</f>
        <v>0.86597602188939227</v>
      </c>
      <c r="S36" s="11"/>
      <c r="T36" s="10">
        <f>T34/$B$34</f>
        <v>2.3458484697293062E-2</v>
      </c>
      <c r="U36" s="10"/>
      <c r="V36" s="10">
        <f>V34/$D$34</f>
        <v>2.5580613402771322E-2</v>
      </c>
      <c r="W36" s="11"/>
      <c r="X36" s="10">
        <f>X34/$B$34</f>
        <v>3.1425334517595847E-2</v>
      </c>
      <c r="Y36" s="10"/>
      <c r="Z36" s="10">
        <f>Z34/$D$34</f>
        <v>3.884341978381594E-2</v>
      </c>
      <c r="AA36" s="11"/>
    </row>
    <row r="37" spans="1:28" ht="14.4" customHeight="1" x14ac:dyDescent="0.2">
      <c r="A37" s="127" t="s">
        <v>16</v>
      </c>
      <c r="B37" s="39">
        <f>B34/B35</f>
        <v>1.0165215708427027</v>
      </c>
      <c r="C37" s="39"/>
      <c r="D37" s="39">
        <f>D34/D35</f>
        <v>1.0656738198056499</v>
      </c>
      <c r="E37" s="39"/>
      <c r="F37" s="160">
        <f>F34/F35</f>
        <v>1.0245106169690832</v>
      </c>
      <c r="G37" s="40"/>
      <c r="H37" s="39">
        <f>H34/H35</f>
        <v>0.97647809787921735</v>
      </c>
      <c r="I37" s="39"/>
      <c r="J37" s="39">
        <f>J34/J35</f>
        <v>1.0369230521405683</v>
      </c>
      <c r="K37" s="40"/>
      <c r="L37" s="39">
        <f>L34/L35</f>
        <v>0.94560263562138747</v>
      </c>
      <c r="M37" s="39"/>
      <c r="N37" s="39">
        <f>N34/N35</f>
        <v>1.0191059766180024</v>
      </c>
      <c r="O37" s="40"/>
      <c r="P37" s="160">
        <f>P34/P35</f>
        <v>1.0184266443174328</v>
      </c>
      <c r="Q37" s="39"/>
      <c r="R37" s="39">
        <f>R34/R35</f>
        <v>1.0675382812150909</v>
      </c>
      <c r="S37" s="40"/>
      <c r="T37" s="39">
        <f>T34/T35</f>
        <v>1.0003989550164676</v>
      </c>
      <c r="U37" s="39"/>
      <c r="V37" s="39">
        <f>V34/V35</f>
        <v>1.0417847471007089</v>
      </c>
      <c r="W37" s="40"/>
      <c r="X37" s="39">
        <f>X34/X35</f>
        <v>1.0525359663732616</v>
      </c>
      <c r="Y37" s="39"/>
      <c r="Z37" s="39">
        <f>Z34/Z35</f>
        <v>1.1094194542326101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  <c r="E47" s="342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B25" sqref="B25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1176.0920000000001</v>
      </c>
      <c r="C24" s="147">
        <f t="shared" si="0"/>
        <v>0.99706921882855237</v>
      </c>
      <c r="D24" s="48">
        <f>+'亜鉛(月別集計)'!D36</f>
        <v>3387.2020000000002</v>
      </c>
      <c r="E24" s="147">
        <f t="shared" si="1"/>
        <v>0.93801702785691821</v>
      </c>
      <c r="F24" s="146">
        <f>+'亜鉛(月別集計)'!E36</f>
        <v>569.34699999999998</v>
      </c>
      <c r="G24" s="148">
        <f t="shared" si="2"/>
        <v>1.0204155883259611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564.58600000000001</v>
      </c>
      <c r="Q24" s="147">
        <f t="shared" si="3"/>
        <v>1.0249453112944658</v>
      </c>
      <c r="R24" s="48">
        <f>+'亜鉛(月別集計)'!M36</f>
        <v>2591.4180000000001</v>
      </c>
      <c r="S24" s="148">
        <f t="shared" si="4"/>
        <v>0.92222593915927631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1241.479</v>
      </c>
      <c r="C25" s="155">
        <f t="shared" si="0"/>
        <v>0.95843790892562808</v>
      </c>
      <c r="D25" s="35">
        <f>+'亜鉛(月別集計)'!D37</f>
        <v>2604.5829999999996</v>
      </c>
      <c r="E25" s="155">
        <f t="shared" si="1"/>
        <v>0.86105674693903989</v>
      </c>
      <c r="F25" s="47">
        <f>+'亜鉛(月別集計)'!E37</f>
        <v>623.16800000000001</v>
      </c>
      <c r="G25" s="154">
        <f t="shared" si="2"/>
        <v>1.0186445055430053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556.36099999999999</v>
      </c>
      <c r="Q25" s="155">
        <f t="shared" si="3"/>
        <v>0.89046967405308941</v>
      </c>
      <c r="R25" s="35">
        <f>+'亜鉛(月別集計)'!M37</f>
        <v>1733.0039999999999</v>
      </c>
      <c r="S25" s="154">
        <f t="shared" si="4"/>
        <v>0.80381451547443727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1149.1500000000001</v>
      </c>
      <c r="C26" s="147">
        <f t="shared" si="0"/>
        <v>0.95543784353650452</v>
      </c>
      <c r="D26" s="48">
        <f>+'亜鉛(月別集計)'!D38</f>
        <v>2840.1880000000001</v>
      </c>
      <c r="E26" s="147">
        <f t="shared" si="1"/>
        <v>0.95341275675820847</v>
      </c>
      <c r="F26" s="146">
        <f>+'亜鉛(月別集計)'!E38</f>
        <v>559.20100000000002</v>
      </c>
      <c r="G26" s="148">
        <f t="shared" si="2"/>
        <v>1.0468909715175774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550.21799999999996</v>
      </c>
      <c r="Q26" s="147">
        <f t="shared" si="3"/>
        <v>0.93851575399478726</v>
      </c>
      <c r="R26" s="48">
        <f>+'亜鉛(月別集計)'!M38</f>
        <v>2044.027</v>
      </c>
      <c r="S26" s="148">
        <f t="shared" si="4"/>
        <v>0.94878398043042855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1105.6100000000001</v>
      </c>
      <c r="C27" s="155">
        <f t="shared" si="0"/>
        <v>0.88329166976247386</v>
      </c>
      <c r="D27" s="35">
        <f>+'亜鉛(月別集計)'!D39</f>
        <v>3340.8209999999999</v>
      </c>
      <c r="E27" s="155">
        <f t="shared" si="1"/>
        <v>1.0812176826914019</v>
      </c>
      <c r="F27" s="47">
        <f>+'亜鉛(月別集計)'!E39</f>
        <v>483.714</v>
      </c>
      <c r="G27" s="154">
        <f t="shared" si="2"/>
        <v>0.83737959878958257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567.78200000000004</v>
      </c>
      <c r="Q27" s="155">
        <f t="shared" si="3"/>
        <v>0.93263249533915371</v>
      </c>
      <c r="R27" s="35">
        <f>+'亜鉛(月別集計)'!M39</f>
        <v>2536.5790000000002</v>
      </c>
      <c r="S27" s="154">
        <f t="shared" si="4"/>
        <v>1.1489414803195828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7102.6419999999998</v>
      </c>
      <c r="C34" s="81"/>
      <c r="D34" s="81">
        <f>SUM(D22:D33)</f>
        <v>18259.337</v>
      </c>
      <c r="E34" s="81"/>
      <c r="F34" s="122">
        <f>SUM(F22:F33)</f>
        <v>3374.7820000000002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3431.7040000000002</v>
      </c>
      <c r="Q34" s="81"/>
      <c r="R34" s="81">
        <f>SUM(R22:R33)</f>
        <v>13314.084999999999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7196.7509999999993</v>
      </c>
      <c r="C35" s="158"/>
      <c r="D35" s="158">
        <f>'亜鉛(月別集計)'!D47</f>
        <v>18583.927</v>
      </c>
      <c r="E35" s="158"/>
      <c r="F35" s="167">
        <f>'亜鉛(月別集計)'!E47</f>
        <v>3344.431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3498.357</v>
      </c>
      <c r="Q35" s="158"/>
      <c r="R35" s="158">
        <f>'亜鉛(月別集計)'!M47</f>
        <v>13725.564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0.47514460112166718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0.48315880203451056</v>
      </c>
      <c r="Q36" s="10"/>
      <c r="R36" s="10">
        <f>R34/$D$34</f>
        <v>0.72916585087399388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0.9869234047419454</v>
      </c>
      <c r="C37" s="39"/>
      <c r="D37" s="39">
        <f>D34/D35</f>
        <v>0.98253383152010876</v>
      </c>
      <c r="E37" s="39"/>
      <c r="F37" s="160">
        <f>F34/F35</f>
        <v>1.009075086315131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0.98094734185218957</v>
      </c>
      <c r="Q37" s="39"/>
      <c r="R37" s="39">
        <f>R34/R35</f>
        <v>0.97002097691577549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2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'その他(月別集計)'!Print_Area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2025-07-18T04:32:20Z</cp:lastPrinted>
  <dcterms:created xsi:type="dcterms:W3CDTF">2001-11-21T05:01:56Z</dcterms:created>
  <dcterms:modified xsi:type="dcterms:W3CDTF">2025-08-20T06:45:18Z</dcterms:modified>
</cp:coreProperties>
</file>