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o\AppData\Local\Microsoft\Windows\INetCache\Content.Outlook\HB55WX1J\"/>
    </mc:Choice>
  </mc:AlternateContent>
  <xr:revisionPtr revIDLastSave="0" documentId="13_ncr:1_{91B805AE-25D0-4933-B957-C004B2E4618F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'年別集計(ダイカスト合計、アルミ)'!$A$1:$T$62</definedName>
    <definedName name="_xlnm.Print_Area" localSheetId="5">'年別集計(亜鉛、その他)'!$A$1:$T$60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S47" i="5"/>
  <c r="R47" i="5"/>
  <c r="M47" i="5"/>
  <c r="L47" i="5"/>
  <c r="E47" i="5"/>
  <c r="D47" i="5"/>
  <c r="C47" i="5"/>
  <c r="S47" i="2"/>
  <c r="R47" i="2"/>
  <c r="X35" i="13" s="1"/>
  <c r="P47" i="2"/>
  <c r="V35" i="13" s="1"/>
  <c r="O47" i="2"/>
  <c r="T35" i="13" s="1"/>
  <c r="M47" i="2"/>
  <c r="R35" i="13" s="1"/>
  <c r="L47" i="2"/>
  <c r="J47" i="2"/>
  <c r="N35" i="13" s="1"/>
  <c r="I47" i="2"/>
  <c r="G47" i="2"/>
  <c r="F47" i="2"/>
  <c r="H35" i="13" s="1"/>
  <c r="E47" i="2"/>
  <c r="D47" i="2"/>
  <c r="D35" i="13" s="1"/>
  <c r="C47" i="2"/>
  <c r="M47" i="1"/>
  <c r="R35" i="9"/>
  <c r="L47" i="1"/>
  <c r="P35" i="9" s="1"/>
  <c r="E47" i="1"/>
  <c r="F35" i="9" s="1"/>
  <c r="E48" i="1"/>
  <c r="D47" i="1"/>
  <c r="D35" i="9" s="1"/>
  <c r="C47" i="1"/>
  <c r="C49" i="1"/>
  <c r="D43" i="5"/>
  <c r="D31" i="7" s="1"/>
  <c r="E31" i="7" s="1"/>
  <c r="D42" i="5"/>
  <c r="D30" i="7" s="1"/>
  <c r="E30" i="7" s="1"/>
  <c r="D41" i="5"/>
  <c r="B35" i="9"/>
  <c r="D40" i="5"/>
  <c r="D39" i="1"/>
  <c r="D39" i="5"/>
  <c r="D27" i="7"/>
  <c r="B35" i="6"/>
  <c r="P35" i="7"/>
  <c r="D35" i="7"/>
  <c r="D38" i="2"/>
  <c r="C38" i="2"/>
  <c r="E46" i="2"/>
  <c r="E49" i="2" s="1"/>
  <c r="F35" i="13"/>
  <c r="B35" i="13"/>
  <c r="D38" i="5"/>
  <c r="D26" i="7"/>
  <c r="D38" i="1"/>
  <c r="D37" i="5"/>
  <c r="D25" i="7"/>
  <c r="C34" i="5"/>
  <c r="C36" i="2"/>
  <c r="B35" i="7"/>
  <c r="D36" i="5"/>
  <c r="D24" i="7"/>
  <c r="C36" i="5"/>
  <c r="C37" i="5"/>
  <c r="C38" i="5"/>
  <c r="C39" i="5"/>
  <c r="C40" i="5"/>
  <c r="C41" i="5"/>
  <c r="R46" i="5"/>
  <c r="R49" i="5" s="1"/>
  <c r="D35" i="5"/>
  <c r="S30" i="5"/>
  <c r="R30" i="5"/>
  <c r="D34" i="5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C61" i="3"/>
  <c r="L30" i="1"/>
  <c r="L30" i="3"/>
  <c r="F30" i="3"/>
  <c r="G30" i="3"/>
  <c r="H30" i="3"/>
  <c r="I30" i="3"/>
  <c r="J30" i="3"/>
  <c r="K30" i="3"/>
  <c r="N30" i="3"/>
  <c r="O30" i="3"/>
  <c r="P30" i="3"/>
  <c r="Q30" i="3"/>
  <c r="R30" i="3"/>
  <c r="S30" i="3"/>
  <c r="C30" i="5"/>
  <c r="M31" i="1"/>
  <c r="R35" i="7"/>
  <c r="J35" i="13"/>
  <c r="C45" i="5"/>
  <c r="C45" i="1"/>
  <c r="B33" i="9"/>
  <c r="D45" i="2"/>
  <c r="D45" i="1"/>
  <c r="D33" i="9"/>
  <c r="C45" i="2"/>
  <c r="C44" i="5"/>
  <c r="D32" i="7"/>
  <c r="D33" i="7"/>
  <c r="Z35" i="13"/>
  <c r="C43" i="5"/>
  <c r="B31" i="7" s="1"/>
  <c r="C31" i="7" s="1"/>
  <c r="S46" i="5"/>
  <c r="E46" i="5"/>
  <c r="C42" i="2"/>
  <c r="C31" i="2"/>
  <c r="C42" i="5"/>
  <c r="B30" i="7" s="1"/>
  <c r="C30" i="7" s="1"/>
  <c r="D28" i="7"/>
  <c r="L34" i="1"/>
  <c r="P22" i="9"/>
  <c r="L35" i="1"/>
  <c r="P23" i="9"/>
  <c r="L36" i="1"/>
  <c r="P24" i="9"/>
  <c r="L37" i="1"/>
  <c r="P25" i="9"/>
  <c r="L38" i="1"/>
  <c r="P26" i="9"/>
  <c r="Q26" i="9"/>
  <c r="L39" i="1"/>
  <c r="P27" i="9"/>
  <c r="L40" i="1"/>
  <c r="P28" i="9" s="1"/>
  <c r="L41" i="1"/>
  <c r="L42" i="1"/>
  <c r="L43" i="1"/>
  <c r="P31" i="9" s="1"/>
  <c r="Q31" i="9" s="1"/>
  <c r="L44" i="1"/>
  <c r="L45" i="1"/>
  <c r="P33" i="9"/>
  <c r="B22" i="7"/>
  <c r="C35" i="5"/>
  <c r="B23" i="7"/>
  <c r="C23" i="7"/>
  <c r="S31" i="2"/>
  <c r="R31" i="2"/>
  <c r="X19" i="13"/>
  <c r="P31" i="2"/>
  <c r="O31" i="2"/>
  <c r="M31" i="2"/>
  <c r="L31" i="2"/>
  <c r="J31" i="2"/>
  <c r="I31" i="2"/>
  <c r="G31" i="2"/>
  <c r="J19" i="13"/>
  <c r="F31" i="2"/>
  <c r="E31" i="2"/>
  <c r="F19" i="13"/>
  <c r="D31" i="2"/>
  <c r="D19" i="13"/>
  <c r="B19" i="13"/>
  <c r="C37" i="2"/>
  <c r="C26" i="1"/>
  <c r="B14" i="9"/>
  <c r="D36" i="2"/>
  <c r="C30" i="4"/>
  <c r="L30" i="5"/>
  <c r="L32" i="5"/>
  <c r="S30" i="2"/>
  <c r="Z18" i="13"/>
  <c r="M30" i="1"/>
  <c r="M30" i="3"/>
  <c r="R16" i="9"/>
  <c r="R14" i="9"/>
  <c r="R9" i="9"/>
  <c r="R8" i="9"/>
  <c r="D34" i="2"/>
  <c r="D34" i="1"/>
  <c r="D22" i="9"/>
  <c r="C34" i="2"/>
  <c r="D27" i="1"/>
  <c r="C27" i="1"/>
  <c r="B15" i="9"/>
  <c r="D26" i="1"/>
  <c r="D14" i="9"/>
  <c r="D25" i="1"/>
  <c r="D13" i="9"/>
  <c r="C25" i="1"/>
  <c r="B13" i="9"/>
  <c r="D24" i="1"/>
  <c r="D12" i="9"/>
  <c r="C24" i="1"/>
  <c r="B12" i="9"/>
  <c r="D23" i="1"/>
  <c r="D11" i="9"/>
  <c r="C23" i="1"/>
  <c r="B11" i="9"/>
  <c r="C21" i="1"/>
  <c r="D20" i="1"/>
  <c r="D8" i="9"/>
  <c r="C20" i="1"/>
  <c r="B8" i="9"/>
  <c r="D7" i="13"/>
  <c r="C19" i="1"/>
  <c r="B7" i="9"/>
  <c r="C18" i="1"/>
  <c r="E29" i="1"/>
  <c r="F17" i="9"/>
  <c r="D29" i="1"/>
  <c r="D17" i="9"/>
  <c r="C29" i="1"/>
  <c r="E28" i="1"/>
  <c r="F16" i="9"/>
  <c r="D28" i="1"/>
  <c r="C28" i="1"/>
  <c r="B16" i="9"/>
  <c r="E27" i="1"/>
  <c r="F15" i="9"/>
  <c r="E26" i="1"/>
  <c r="F14" i="9"/>
  <c r="E25" i="1"/>
  <c r="F13" i="9"/>
  <c r="E24" i="1"/>
  <c r="F12" i="9"/>
  <c r="E23" i="1"/>
  <c r="F11" i="9"/>
  <c r="E22" i="1"/>
  <c r="D22" i="1"/>
  <c r="D10" i="9"/>
  <c r="C22" i="1"/>
  <c r="B10" i="9"/>
  <c r="E21" i="1"/>
  <c r="D21" i="1"/>
  <c r="D30" i="1"/>
  <c r="E20" i="1"/>
  <c r="F8" i="9"/>
  <c r="E19" i="1"/>
  <c r="F7" i="9"/>
  <c r="E18" i="1"/>
  <c r="F6" i="9"/>
  <c r="D18" i="1"/>
  <c r="D6" i="9"/>
  <c r="V33" i="13"/>
  <c r="O46" i="2"/>
  <c r="M45" i="1"/>
  <c r="R33" i="9"/>
  <c r="E44" i="1"/>
  <c r="F32" i="9"/>
  <c r="D46" i="4"/>
  <c r="C46" i="4"/>
  <c r="C48" i="4" s="1"/>
  <c r="M46" i="5"/>
  <c r="L46" i="5"/>
  <c r="L49" i="5" s="1"/>
  <c r="G46" i="2"/>
  <c r="G49" i="2" s="1"/>
  <c r="D44" i="2"/>
  <c r="D32" i="13"/>
  <c r="C44" i="2"/>
  <c r="B32" i="13"/>
  <c r="F46" i="2"/>
  <c r="I46" i="2"/>
  <c r="I49" i="2" s="1"/>
  <c r="J46" i="2"/>
  <c r="J49" i="2" s="1"/>
  <c r="S46" i="2"/>
  <c r="S49" i="2" s="1"/>
  <c r="R46" i="2"/>
  <c r="L46" i="2"/>
  <c r="L49" i="2" s="1"/>
  <c r="D31" i="6"/>
  <c r="D30" i="6"/>
  <c r="B31" i="6"/>
  <c r="C31" i="6" s="1"/>
  <c r="B30" i="6"/>
  <c r="C30" i="6" s="1"/>
  <c r="R31" i="7"/>
  <c r="R30" i="7"/>
  <c r="P31" i="7"/>
  <c r="Q31" i="7" s="1"/>
  <c r="P30" i="7"/>
  <c r="V11" i="13"/>
  <c r="F31" i="7"/>
  <c r="F30" i="7"/>
  <c r="G30" i="7" s="1"/>
  <c r="H31" i="13"/>
  <c r="F31" i="13"/>
  <c r="G31" i="13" s="1"/>
  <c r="J31" i="13"/>
  <c r="K31" i="13" s="1"/>
  <c r="L31" i="13"/>
  <c r="P31" i="13"/>
  <c r="Q31" i="13" s="1"/>
  <c r="R31" i="13"/>
  <c r="T31" i="13"/>
  <c r="X31" i="13"/>
  <c r="Y31" i="13" s="1"/>
  <c r="Z31" i="13"/>
  <c r="AA31" i="13" s="1"/>
  <c r="Z30" i="13"/>
  <c r="X30" i="13"/>
  <c r="V31" i="13"/>
  <c r="W31" i="13" s="1"/>
  <c r="V30" i="13"/>
  <c r="T30" i="13"/>
  <c r="R30" i="13"/>
  <c r="S30" i="13" s="1"/>
  <c r="P30" i="13"/>
  <c r="Q30" i="13" s="1"/>
  <c r="N31" i="13"/>
  <c r="O31" i="13" s="1"/>
  <c r="N30" i="13"/>
  <c r="L30" i="13"/>
  <c r="L34" i="13" s="1"/>
  <c r="J30" i="13"/>
  <c r="H30" i="13"/>
  <c r="F30" i="13"/>
  <c r="G30" i="13" s="1"/>
  <c r="E43" i="1"/>
  <c r="F31" i="9" s="1"/>
  <c r="G31" i="9" s="1"/>
  <c r="E42" i="1"/>
  <c r="M43" i="1"/>
  <c r="R31" i="9" s="1"/>
  <c r="S31" i="9" s="1"/>
  <c r="M42" i="1"/>
  <c r="R30" i="9" s="1"/>
  <c r="S30" i="9" s="1"/>
  <c r="D43" i="2"/>
  <c r="D43" i="1" s="1"/>
  <c r="D31" i="9" s="1"/>
  <c r="E31" i="9" s="1"/>
  <c r="C43" i="2"/>
  <c r="B31" i="13" s="1"/>
  <c r="C31" i="13" s="1"/>
  <c r="D42" i="2"/>
  <c r="D42" i="1" s="1"/>
  <c r="D30" i="9" s="1"/>
  <c r="E30" i="9" s="1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D35" i="2"/>
  <c r="D35" i="1"/>
  <c r="D37" i="2"/>
  <c r="D37" i="1"/>
  <c r="D25" i="9"/>
  <c r="D26" i="13"/>
  <c r="C41" i="2"/>
  <c r="C41" i="1" s="1"/>
  <c r="B29" i="9" s="1"/>
  <c r="C29" i="9" s="1"/>
  <c r="B29" i="13"/>
  <c r="D41" i="2"/>
  <c r="D41" i="1" s="1"/>
  <c r="D29" i="9" s="1"/>
  <c r="E29" i="9" s="1"/>
  <c r="M35" i="1"/>
  <c r="R23" i="9"/>
  <c r="M36" i="1"/>
  <c r="R24" i="9"/>
  <c r="S24" i="9"/>
  <c r="M37" i="1"/>
  <c r="R25" i="9"/>
  <c r="M38" i="1"/>
  <c r="R26" i="9"/>
  <c r="M39" i="1"/>
  <c r="R27" i="9"/>
  <c r="M41" i="1"/>
  <c r="R29" i="9"/>
  <c r="M44" i="1"/>
  <c r="R32" i="9"/>
  <c r="S32" i="9"/>
  <c r="E35" i="1"/>
  <c r="F23" i="9"/>
  <c r="E36" i="1"/>
  <c r="E37" i="1"/>
  <c r="E38" i="1"/>
  <c r="E39" i="1"/>
  <c r="F27" i="9"/>
  <c r="E41" i="1"/>
  <c r="F29" i="9"/>
  <c r="E45" i="1"/>
  <c r="F33" i="9"/>
  <c r="D31" i="4"/>
  <c r="D33" i="4"/>
  <c r="C31" i="4"/>
  <c r="C33" i="4"/>
  <c r="B19" i="6"/>
  <c r="D31" i="5"/>
  <c r="D19" i="7"/>
  <c r="E31" i="5"/>
  <c r="F19" i="7"/>
  <c r="L31" i="5"/>
  <c r="P19" i="7"/>
  <c r="M31" i="5"/>
  <c r="R19" i="7"/>
  <c r="C31" i="5"/>
  <c r="C33" i="5"/>
  <c r="P19" i="13"/>
  <c r="R19" i="13"/>
  <c r="T19" i="13"/>
  <c r="D31" i="1"/>
  <c r="D19" i="9"/>
  <c r="E31" i="1"/>
  <c r="F19" i="9"/>
  <c r="F31" i="1"/>
  <c r="G31" i="1"/>
  <c r="H31" i="1"/>
  <c r="I31" i="1"/>
  <c r="J31" i="1"/>
  <c r="K31" i="1"/>
  <c r="L31" i="1"/>
  <c r="L33" i="1"/>
  <c r="N31" i="1"/>
  <c r="O31" i="1"/>
  <c r="P31" i="1"/>
  <c r="Q31" i="1"/>
  <c r="R31" i="1"/>
  <c r="S31" i="1"/>
  <c r="C31" i="1"/>
  <c r="B19" i="9"/>
  <c r="Z22" i="7"/>
  <c r="X22" i="7"/>
  <c r="E34" i="1"/>
  <c r="F22" i="9"/>
  <c r="G22" i="9"/>
  <c r="D22" i="7"/>
  <c r="A33" i="9"/>
  <c r="D17" i="6"/>
  <c r="D16" i="6"/>
  <c r="D15" i="6"/>
  <c r="E31" i="6"/>
  <c r="D14" i="6"/>
  <c r="E30" i="6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R17" i="7"/>
  <c r="R16" i="7"/>
  <c r="R15" i="7"/>
  <c r="S31" i="7"/>
  <c r="R14" i="7"/>
  <c r="R13" i="7"/>
  <c r="R12" i="7"/>
  <c r="R11" i="7"/>
  <c r="R10" i="7"/>
  <c r="R9" i="7"/>
  <c r="R8" i="7"/>
  <c r="R7" i="7"/>
  <c r="R6" i="7"/>
  <c r="R18" i="7"/>
  <c r="P17" i="7"/>
  <c r="P16" i="7"/>
  <c r="Q32" i="7"/>
  <c r="P15" i="7"/>
  <c r="P14" i="7"/>
  <c r="Q30" i="7"/>
  <c r="P13" i="7"/>
  <c r="P12" i="7"/>
  <c r="P11" i="7"/>
  <c r="P10" i="7"/>
  <c r="P9" i="7"/>
  <c r="P8" i="7"/>
  <c r="P7" i="7"/>
  <c r="P6" i="7"/>
  <c r="P18" i="7"/>
  <c r="B17" i="7"/>
  <c r="B16" i="7"/>
  <c r="B14" i="7"/>
  <c r="B13" i="7"/>
  <c r="B12" i="7"/>
  <c r="B10" i="7"/>
  <c r="B9" i="7"/>
  <c r="B8" i="7"/>
  <c r="B7" i="7"/>
  <c r="B6" i="7"/>
  <c r="D17" i="7"/>
  <c r="E33" i="7"/>
  <c r="D16" i="7"/>
  <c r="D15" i="7"/>
  <c r="D14" i="7"/>
  <c r="D13" i="7"/>
  <c r="D12" i="7"/>
  <c r="D11" i="7"/>
  <c r="D10" i="7"/>
  <c r="D9" i="7"/>
  <c r="D8" i="7"/>
  <c r="D7" i="7"/>
  <c r="D6" i="7"/>
  <c r="D18" i="7"/>
  <c r="D21" i="7"/>
  <c r="F17" i="7"/>
  <c r="F16" i="7"/>
  <c r="F15" i="7"/>
  <c r="F14" i="7"/>
  <c r="F13" i="7"/>
  <c r="F12" i="7"/>
  <c r="F11" i="7"/>
  <c r="F10" i="7"/>
  <c r="F9" i="7"/>
  <c r="F18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33" i="2"/>
  <c r="F30" i="2"/>
  <c r="H18" i="13"/>
  <c r="G30" i="2"/>
  <c r="I30" i="2"/>
  <c r="J30" i="2"/>
  <c r="J33" i="2"/>
  <c r="L30" i="2"/>
  <c r="L33" i="2"/>
  <c r="P18" i="13"/>
  <c r="P21" i="13"/>
  <c r="M30" i="2"/>
  <c r="R18" i="13"/>
  <c r="O30" i="2"/>
  <c r="T18" i="13"/>
  <c r="P30" i="2"/>
  <c r="R30" i="2"/>
  <c r="X18" i="13"/>
  <c r="M30" i="5"/>
  <c r="M33" i="5"/>
  <c r="D30" i="5"/>
  <c r="D33" i="5"/>
  <c r="E30" i="5"/>
  <c r="E32" i="5"/>
  <c r="D30" i="4"/>
  <c r="F26" i="7"/>
  <c r="D26" i="6"/>
  <c r="E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/>
  <c r="D23" i="6"/>
  <c r="A24" i="6"/>
  <c r="B24" i="6"/>
  <c r="C24" i="6"/>
  <c r="D24" i="6"/>
  <c r="E24" i="6"/>
  <c r="A25" i="6"/>
  <c r="B25" i="6"/>
  <c r="C25" i="6"/>
  <c r="D25" i="6"/>
  <c r="E25" i="6"/>
  <c r="A26" i="6"/>
  <c r="A27" i="6"/>
  <c r="B27" i="6"/>
  <c r="C27" i="6"/>
  <c r="D27" i="6"/>
  <c r="E27" i="6"/>
  <c r="A28" i="6"/>
  <c r="B28" i="6"/>
  <c r="D28" i="6"/>
  <c r="E28" i="6" s="1"/>
  <c r="A29" i="6"/>
  <c r="B29" i="6"/>
  <c r="C29" i="6" s="1"/>
  <c r="D29" i="6"/>
  <c r="A30" i="6"/>
  <c r="A31" i="6"/>
  <c r="A32" i="6"/>
  <c r="B32" i="6"/>
  <c r="D32" i="6"/>
  <c r="E32" i="6"/>
  <c r="A33" i="6"/>
  <c r="B33" i="6"/>
  <c r="C33" i="6"/>
  <c r="D33" i="6"/>
  <c r="E33" i="6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G22" i="7"/>
  <c r="P22" i="7"/>
  <c r="Q22" i="7"/>
  <c r="R22" i="7"/>
  <c r="S22" i="7"/>
  <c r="A23" i="7"/>
  <c r="F23" i="7"/>
  <c r="P23" i="7"/>
  <c r="R23" i="7"/>
  <c r="S23" i="7"/>
  <c r="A24" i="7"/>
  <c r="F24" i="7"/>
  <c r="G24" i="7"/>
  <c r="P24" i="7"/>
  <c r="R24" i="7"/>
  <c r="S24" i="7"/>
  <c r="A25" i="7"/>
  <c r="F25" i="7"/>
  <c r="P25" i="7"/>
  <c r="R25" i="7"/>
  <c r="A26" i="7"/>
  <c r="P26" i="7"/>
  <c r="Q26" i="7"/>
  <c r="R26" i="7"/>
  <c r="S26" i="7"/>
  <c r="A27" i="7"/>
  <c r="F27" i="7"/>
  <c r="G27" i="7"/>
  <c r="P27" i="7"/>
  <c r="Q27" i="7"/>
  <c r="R27" i="7"/>
  <c r="S27" i="7"/>
  <c r="A28" i="7"/>
  <c r="F28" i="7"/>
  <c r="P28" i="7"/>
  <c r="R28" i="7"/>
  <c r="A29" i="7"/>
  <c r="D29" i="7"/>
  <c r="F29" i="7"/>
  <c r="G29" i="7"/>
  <c r="P29" i="7"/>
  <c r="Q29" i="7" s="1"/>
  <c r="R29" i="7"/>
  <c r="R34" i="7" s="1"/>
  <c r="A30" i="7"/>
  <c r="A31" i="7"/>
  <c r="A32" i="7"/>
  <c r="F32" i="7"/>
  <c r="G32" i="7"/>
  <c r="P32" i="7"/>
  <c r="R32" i="7"/>
  <c r="S32" i="7"/>
  <c r="A33" i="7"/>
  <c r="F33" i="7"/>
  <c r="G33" i="7"/>
  <c r="P33" i="7"/>
  <c r="Q33" i="7"/>
  <c r="R33" i="7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O30" i="13"/>
  <c r="P14" i="13"/>
  <c r="R14" i="13"/>
  <c r="T14" i="13"/>
  <c r="U30" i="13"/>
  <c r="V14" i="13"/>
  <c r="X14" i="13"/>
  <c r="Y30" i="13"/>
  <c r="Z14" i="13"/>
  <c r="A15" i="13"/>
  <c r="B15" i="13"/>
  <c r="D15" i="13"/>
  <c r="F15" i="13"/>
  <c r="H15" i="13"/>
  <c r="J15" i="13"/>
  <c r="L15" i="13"/>
  <c r="M31" i="13"/>
  <c r="N15" i="13"/>
  <c r="P15" i="13"/>
  <c r="R15" i="13"/>
  <c r="S31" i="13"/>
  <c r="T15" i="13"/>
  <c r="U31" i="13"/>
  <c r="V15" i="13"/>
  <c r="X15" i="13"/>
  <c r="Z15" i="13"/>
  <c r="A16" i="13"/>
  <c r="B16" i="13"/>
  <c r="D16" i="13"/>
  <c r="F16" i="13"/>
  <c r="G32" i="13"/>
  <c r="H16" i="13"/>
  <c r="I32" i="13"/>
  <c r="J16" i="13"/>
  <c r="L16" i="13"/>
  <c r="M32" i="13"/>
  <c r="N16" i="13"/>
  <c r="P16" i="13"/>
  <c r="R16" i="13"/>
  <c r="T16" i="13"/>
  <c r="V16" i="13"/>
  <c r="X16" i="13"/>
  <c r="Z16" i="13"/>
  <c r="A17" i="13"/>
  <c r="B17" i="13"/>
  <c r="C33" i="13"/>
  <c r="D17" i="13"/>
  <c r="F17" i="13"/>
  <c r="H17" i="13"/>
  <c r="J17" i="13"/>
  <c r="L17" i="13"/>
  <c r="N17" i="13"/>
  <c r="P17" i="13"/>
  <c r="R17" i="13"/>
  <c r="T17" i="13"/>
  <c r="U33" i="13"/>
  <c r="V17" i="13"/>
  <c r="W33" i="13"/>
  <c r="X17" i="13"/>
  <c r="Z17" i="13"/>
  <c r="A22" i="13"/>
  <c r="F22" i="13"/>
  <c r="H22" i="13"/>
  <c r="J22" i="13"/>
  <c r="L22" i="13"/>
  <c r="N22" i="13"/>
  <c r="P22" i="13"/>
  <c r="Q22" i="13"/>
  <c r="R22" i="13"/>
  <c r="T22" i="13"/>
  <c r="V22" i="13"/>
  <c r="X22" i="13"/>
  <c r="Y22" i="13"/>
  <c r="Z22" i="13"/>
  <c r="AA22" i="13"/>
  <c r="A23" i="13"/>
  <c r="F23" i="13"/>
  <c r="H23" i="13"/>
  <c r="I23" i="13"/>
  <c r="J23" i="13"/>
  <c r="L23" i="13"/>
  <c r="N23" i="13"/>
  <c r="P23" i="13"/>
  <c r="Q23" i="13"/>
  <c r="R23" i="13"/>
  <c r="T23" i="13"/>
  <c r="U23" i="13"/>
  <c r="V23" i="13"/>
  <c r="W23" i="13"/>
  <c r="X23" i="13"/>
  <c r="Y23" i="13"/>
  <c r="Z23" i="13"/>
  <c r="AA23" i="13"/>
  <c r="A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Z24" i="13"/>
  <c r="AA24" i="13"/>
  <c r="A25" i="13"/>
  <c r="F25" i="13"/>
  <c r="H25" i="13"/>
  <c r="I25" i="13"/>
  <c r="J25" i="13"/>
  <c r="L25" i="13"/>
  <c r="N25" i="13"/>
  <c r="P25" i="13"/>
  <c r="R25" i="13"/>
  <c r="T25" i="13"/>
  <c r="U25" i="13"/>
  <c r="V25" i="13"/>
  <c r="X25" i="13"/>
  <c r="Z25" i="13"/>
  <c r="AA25" i="13"/>
  <c r="A26" i="13"/>
  <c r="F26" i="13"/>
  <c r="G26" i="13"/>
  <c r="H26" i="13"/>
  <c r="J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Z26" i="13"/>
  <c r="A27" i="13"/>
  <c r="F27" i="13"/>
  <c r="G27" i="13"/>
  <c r="H27" i="13"/>
  <c r="J27" i="13"/>
  <c r="L27" i="13"/>
  <c r="N27" i="13"/>
  <c r="P27" i="13"/>
  <c r="Q27" i="13"/>
  <c r="R27" i="13"/>
  <c r="S27" i="13"/>
  <c r="T27" i="13"/>
  <c r="V27" i="13"/>
  <c r="W27" i="13"/>
  <c r="X27" i="13"/>
  <c r="Z27" i="13"/>
  <c r="AA27" i="13"/>
  <c r="A28" i="13"/>
  <c r="F28" i="13"/>
  <c r="G28" i="13" s="1"/>
  <c r="H28" i="13"/>
  <c r="I28" i="13" s="1"/>
  <c r="J28" i="13"/>
  <c r="L28" i="13"/>
  <c r="M28" i="13"/>
  <c r="N28" i="13"/>
  <c r="P28" i="13"/>
  <c r="R28" i="13"/>
  <c r="T28" i="13"/>
  <c r="V28" i="13"/>
  <c r="W28" i="13" s="1"/>
  <c r="X28" i="13"/>
  <c r="Y28" i="13" s="1"/>
  <c r="Z28" i="13"/>
  <c r="AA28" i="13" s="1"/>
  <c r="A29" i="13"/>
  <c r="F29" i="13"/>
  <c r="H29" i="13"/>
  <c r="I29" i="13" s="1"/>
  <c r="J29" i="13"/>
  <c r="K29" i="13" s="1"/>
  <c r="L29" i="13"/>
  <c r="N29" i="13"/>
  <c r="O29" i="13" s="1"/>
  <c r="P29" i="13"/>
  <c r="R29" i="13"/>
  <c r="S29" i="13" s="1"/>
  <c r="T29" i="13"/>
  <c r="T34" i="13" s="1"/>
  <c r="V29" i="13"/>
  <c r="X29" i="13"/>
  <c r="X34" i="13" s="1"/>
  <c r="Z29" i="13"/>
  <c r="A30" i="13"/>
  <c r="A31" i="13"/>
  <c r="A32" i="13"/>
  <c r="F32" i="13"/>
  <c r="H32" i="13"/>
  <c r="J32" i="13"/>
  <c r="L32" i="13"/>
  <c r="N32" i="13"/>
  <c r="P32" i="13"/>
  <c r="R32" i="13"/>
  <c r="S32" i="13"/>
  <c r="T32" i="13"/>
  <c r="V32" i="13"/>
  <c r="X32" i="13"/>
  <c r="Z32" i="13"/>
  <c r="AA32" i="13"/>
  <c r="A33" i="13"/>
  <c r="B33" i="13"/>
  <c r="F33" i="13"/>
  <c r="H33" i="13"/>
  <c r="J33" i="13"/>
  <c r="L33" i="13"/>
  <c r="N33" i="13"/>
  <c r="P33" i="13"/>
  <c r="Q33" i="13"/>
  <c r="T33" i="13"/>
  <c r="X33" i="13"/>
  <c r="Y33" i="13"/>
  <c r="Z33" i="13"/>
  <c r="A6" i="9"/>
  <c r="A7" i="9"/>
  <c r="A8" i="9"/>
  <c r="A9" i="9"/>
  <c r="F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/>
  <c r="B18" i="6"/>
  <c r="B21" i="6"/>
  <c r="B29" i="7"/>
  <c r="C29" i="7"/>
  <c r="D35" i="6"/>
  <c r="N19" i="13"/>
  <c r="D18" i="6"/>
  <c r="D20" i="6"/>
  <c r="V19" i="13"/>
  <c r="V21" i="13"/>
  <c r="B32" i="7"/>
  <c r="C32" i="7"/>
  <c r="B33" i="7"/>
  <c r="C33" i="7"/>
  <c r="P46" i="2"/>
  <c r="P49" i="2" s="1"/>
  <c r="R33" i="13"/>
  <c r="S33" i="13"/>
  <c r="M46" i="2"/>
  <c r="M49" i="2" s="1"/>
  <c r="D33" i="13"/>
  <c r="E33" i="13"/>
  <c r="J18" i="13"/>
  <c r="R6" i="9"/>
  <c r="P6" i="9"/>
  <c r="P18" i="9"/>
  <c r="R18" i="9"/>
  <c r="Y29" i="13"/>
  <c r="L19" i="13"/>
  <c r="B26" i="7"/>
  <c r="C26" i="7"/>
  <c r="P29" i="9"/>
  <c r="Q29" i="9" s="1"/>
  <c r="B6" i="9"/>
  <c r="O33" i="2"/>
  <c r="V18" i="13"/>
  <c r="D19" i="1"/>
  <c r="D7" i="9"/>
  <c r="D30" i="2"/>
  <c r="P32" i="2"/>
  <c r="P33" i="2"/>
  <c r="C22" i="6"/>
  <c r="B7" i="13"/>
  <c r="C30" i="2"/>
  <c r="B18" i="13"/>
  <c r="J32" i="2"/>
  <c r="M32" i="2"/>
  <c r="G32" i="2"/>
  <c r="G31" i="7"/>
  <c r="C32" i="6"/>
  <c r="P32" i="9"/>
  <c r="O32" i="13"/>
  <c r="E32" i="13"/>
  <c r="D44" i="1"/>
  <c r="D32" i="9"/>
  <c r="M32" i="5"/>
  <c r="S29" i="7"/>
  <c r="Q28" i="7"/>
  <c r="S28" i="7"/>
  <c r="E32" i="7"/>
  <c r="E29" i="7"/>
  <c r="E28" i="7"/>
  <c r="S33" i="7"/>
  <c r="C22" i="7"/>
  <c r="D22" i="13"/>
  <c r="E22" i="13"/>
  <c r="M22" i="13"/>
  <c r="U22" i="13"/>
  <c r="B22" i="13"/>
  <c r="C22" i="13"/>
  <c r="C34" i="1"/>
  <c r="B22" i="9"/>
  <c r="C22" i="9"/>
  <c r="AA33" i="13"/>
  <c r="Q29" i="13"/>
  <c r="AA26" i="13"/>
  <c r="K30" i="13"/>
  <c r="S28" i="13"/>
  <c r="Y32" i="13"/>
  <c r="G23" i="13"/>
  <c r="G22" i="13"/>
  <c r="O28" i="13"/>
  <c r="I31" i="13"/>
  <c r="Q25" i="13"/>
  <c r="Q32" i="9"/>
  <c r="I26" i="13"/>
  <c r="M25" i="13"/>
  <c r="W22" i="13"/>
  <c r="P19" i="9"/>
  <c r="P21" i="9"/>
  <c r="C26" i="6"/>
  <c r="E29" i="6"/>
  <c r="E23" i="6"/>
  <c r="B20" i="6"/>
  <c r="D19" i="6"/>
  <c r="D21" i="6"/>
  <c r="Q25" i="7"/>
  <c r="G28" i="7"/>
  <c r="S30" i="7"/>
  <c r="L33" i="5"/>
  <c r="E33" i="5"/>
  <c r="B19" i="7"/>
  <c r="C44" i="1"/>
  <c r="B32" i="9"/>
  <c r="C32" i="9"/>
  <c r="C32" i="13"/>
  <c r="U28" i="13"/>
  <c r="S22" i="13"/>
  <c r="W32" i="13"/>
  <c r="Q28" i="13"/>
  <c r="O22" i="13"/>
  <c r="U32" i="13"/>
  <c r="O33" i="13"/>
  <c r="AA30" i="13"/>
  <c r="K23" i="13"/>
  <c r="K22" i="13"/>
  <c r="M33" i="13"/>
  <c r="Q32" i="13"/>
  <c r="I22" i="13"/>
  <c r="K33" i="13"/>
  <c r="W30" i="13"/>
  <c r="AA29" i="13"/>
  <c r="C29" i="13"/>
  <c r="S25" i="13"/>
  <c r="Y24" i="13"/>
  <c r="I33" i="13"/>
  <c r="K32" i="13"/>
  <c r="W29" i="13"/>
  <c r="O25" i="13"/>
  <c r="U29" i="13"/>
  <c r="G33" i="13"/>
  <c r="G29" i="13"/>
  <c r="C33" i="2"/>
  <c r="I32" i="2"/>
  <c r="E30" i="1"/>
  <c r="F18" i="9"/>
  <c r="E30" i="3"/>
  <c r="S32" i="2"/>
  <c r="L18" i="13"/>
  <c r="L21" i="13"/>
  <c r="I33" i="2"/>
  <c r="D18" i="13"/>
  <c r="V20" i="13"/>
  <c r="D33" i="2"/>
  <c r="N18" i="13"/>
  <c r="S33" i="2"/>
  <c r="L20" i="13"/>
  <c r="X20" i="13"/>
  <c r="H20" i="13"/>
  <c r="T20" i="13"/>
  <c r="B21" i="13"/>
  <c r="R21" i="13"/>
  <c r="P20" i="13"/>
  <c r="P35" i="13"/>
  <c r="F33" i="2"/>
  <c r="J21" i="13"/>
  <c r="F10" i="9"/>
  <c r="R32" i="2"/>
  <c r="L32" i="2"/>
  <c r="F32" i="2"/>
  <c r="E32" i="2"/>
  <c r="O32" i="2"/>
  <c r="F18" i="13"/>
  <c r="F20" i="13"/>
  <c r="M33" i="2"/>
  <c r="C30" i="1"/>
  <c r="C32" i="1"/>
  <c r="B9" i="9"/>
  <c r="X21" i="13"/>
  <c r="R33" i="2"/>
  <c r="H19" i="13"/>
  <c r="H21" i="13"/>
  <c r="G33" i="2"/>
  <c r="Z19" i="13"/>
  <c r="Z21" i="13"/>
  <c r="M33" i="1"/>
  <c r="R19" i="9"/>
  <c r="R21" i="9"/>
  <c r="R20" i="13"/>
  <c r="N20" i="13"/>
  <c r="Z20" i="13"/>
  <c r="N21" i="13"/>
  <c r="J20" i="13"/>
  <c r="D21" i="13"/>
  <c r="F21" i="13"/>
  <c r="G33" i="9"/>
  <c r="E33" i="9"/>
  <c r="C33" i="9"/>
  <c r="S29" i="9"/>
  <c r="S22" i="9"/>
  <c r="G32" i="9"/>
  <c r="Q25" i="9"/>
  <c r="S33" i="9"/>
  <c r="E32" i="9"/>
  <c r="E22" i="9"/>
  <c r="Q33" i="9"/>
  <c r="Q22" i="9"/>
  <c r="E23" i="7"/>
  <c r="D23" i="7"/>
  <c r="D30" i="3"/>
  <c r="D33" i="1"/>
  <c r="D18" i="9"/>
  <c r="D32" i="1"/>
  <c r="M32" i="1"/>
  <c r="P21" i="7"/>
  <c r="R20" i="7"/>
  <c r="R21" i="7"/>
  <c r="G29" i="9"/>
  <c r="F21" i="9"/>
  <c r="F21" i="7"/>
  <c r="B18" i="7"/>
  <c r="B21" i="7"/>
  <c r="E22" i="7"/>
  <c r="D9" i="9"/>
  <c r="C33" i="1"/>
  <c r="C30" i="3"/>
  <c r="E32" i="1"/>
  <c r="G25" i="7"/>
  <c r="E33" i="1"/>
  <c r="B18" i="9"/>
  <c r="F20" i="9"/>
  <c r="G23" i="7"/>
  <c r="L32" i="1"/>
  <c r="Q23" i="7"/>
  <c r="G23" i="9"/>
  <c r="S23" i="13"/>
  <c r="Q23" i="9"/>
  <c r="O23" i="13"/>
  <c r="M23" i="13"/>
  <c r="D23" i="13"/>
  <c r="E23" i="13"/>
  <c r="B23" i="13"/>
  <c r="S23" i="9"/>
  <c r="C35" i="1"/>
  <c r="B23" i="9"/>
  <c r="C23" i="9"/>
  <c r="D23" i="9"/>
  <c r="B20" i="9"/>
  <c r="B21" i="9"/>
  <c r="P20" i="9"/>
  <c r="D20" i="9"/>
  <c r="R20" i="9"/>
  <c r="D21" i="9"/>
  <c r="P20" i="7"/>
  <c r="F20" i="7"/>
  <c r="C23" i="13"/>
  <c r="E23" i="9"/>
  <c r="D36" i="1"/>
  <c r="D24" i="9"/>
  <c r="B24" i="7"/>
  <c r="Q24" i="7"/>
  <c r="C36" i="1"/>
  <c r="E24" i="7"/>
  <c r="D46" i="5"/>
  <c r="D48" i="5" s="1"/>
  <c r="F24" i="9"/>
  <c r="Q24" i="9"/>
  <c r="D24" i="13"/>
  <c r="E24" i="13"/>
  <c r="B24" i="13"/>
  <c r="B24" i="9"/>
  <c r="C24" i="7"/>
  <c r="G24" i="9"/>
  <c r="C24" i="13"/>
  <c r="E24" i="9"/>
  <c r="C24" i="9"/>
  <c r="E25" i="7"/>
  <c r="S25" i="7"/>
  <c r="B25" i="7"/>
  <c r="C25" i="7"/>
  <c r="G25" i="13"/>
  <c r="F25" i="9"/>
  <c r="Y25" i="13"/>
  <c r="W25" i="13"/>
  <c r="S25" i="9"/>
  <c r="C37" i="1"/>
  <c r="B25" i="13"/>
  <c r="D25" i="13"/>
  <c r="K25" i="13"/>
  <c r="E25" i="9"/>
  <c r="G25" i="9"/>
  <c r="C25" i="13"/>
  <c r="B25" i="9"/>
  <c r="E25" i="13"/>
  <c r="C25" i="9"/>
  <c r="D48" i="4"/>
  <c r="E26" i="7"/>
  <c r="G26" i="7"/>
  <c r="C38" i="1"/>
  <c r="B26" i="9"/>
  <c r="F26" i="9"/>
  <c r="S26" i="9"/>
  <c r="Y26" i="13"/>
  <c r="K26" i="13"/>
  <c r="B26" i="13"/>
  <c r="D26" i="9"/>
  <c r="E26" i="13"/>
  <c r="G26" i="9"/>
  <c r="E26" i="9"/>
  <c r="C26" i="13"/>
  <c r="C26" i="9"/>
  <c r="F35" i="7"/>
  <c r="L35" i="13"/>
  <c r="E27" i="7"/>
  <c r="B27" i="7"/>
  <c r="G27" i="9"/>
  <c r="Y27" i="13"/>
  <c r="O27" i="13"/>
  <c r="V34" i="13"/>
  <c r="U27" i="13"/>
  <c r="M27" i="13"/>
  <c r="R34" i="13"/>
  <c r="C39" i="1"/>
  <c r="B27" i="9"/>
  <c r="C27" i="9"/>
  <c r="Q27" i="9"/>
  <c r="S27" i="9"/>
  <c r="D27" i="9"/>
  <c r="E27" i="9"/>
  <c r="E27" i="13"/>
  <c r="C27" i="13"/>
  <c r="I27" i="13"/>
  <c r="K27" i="13"/>
  <c r="C27" i="7"/>
  <c r="D49" i="4" l="1"/>
  <c r="M49" i="5"/>
  <c r="E49" i="5"/>
  <c r="L37" i="13"/>
  <c r="M46" i="1"/>
  <c r="M49" i="1" s="1"/>
  <c r="P34" i="7"/>
  <c r="P37" i="7" s="1"/>
  <c r="Z34" i="13"/>
  <c r="Z37" i="13" s="1"/>
  <c r="L46" i="1"/>
  <c r="L49" i="1" s="1"/>
  <c r="D31" i="13"/>
  <c r="E31" i="13" s="1"/>
  <c r="E46" i="1"/>
  <c r="E49" i="1" s="1"/>
  <c r="H34" i="13"/>
  <c r="H37" i="13" s="1"/>
  <c r="C43" i="1"/>
  <c r="B31" i="9" s="1"/>
  <c r="C31" i="9" s="1"/>
  <c r="D34" i="6"/>
  <c r="D37" i="6" s="1"/>
  <c r="C46" i="5"/>
  <c r="C49" i="5" s="1"/>
  <c r="M48" i="5"/>
  <c r="D34" i="7"/>
  <c r="D36" i="7" s="1"/>
  <c r="S48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R37" i="13"/>
  <c r="M30" i="13"/>
  <c r="R49" i="2"/>
  <c r="V37" i="13"/>
  <c r="R37" i="7"/>
  <c r="B34" i="6"/>
  <c r="B37" i="6" s="1"/>
  <c r="X37" i="13"/>
  <c r="D49" i="5"/>
  <c r="N34" i="13"/>
  <c r="N37" i="13" s="1"/>
  <c r="D29" i="13"/>
  <c r="E29" i="13" s="1"/>
  <c r="J34" i="13"/>
  <c r="J37" i="13" s="1"/>
  <c r="T37" i="13"/>
  <c r="F49" i="2"/>
  <c r="O49" i="2"/>
  <c r="D36" i="6"/>
  <c r="C28" i="6"/>
  <c r="C49" i="4"/>
  <c r="B28" i="7"/>
  <c r="G28" i="9"/>
  <c r="F34" i="13"/>
  <c r="F37" i="13" s="1"/>
  <c r="C40" i="1"/>
  <c r="C46" i="2"/>
  <c r="R48" i="2" s="1"/>
  <c r="D40" i="1"/>
  <c r="D28" i="9" s="1"/>
  <c r="E28" i="9" s="1"/>
  <c r="D46" i="2"/>
  <c r="D48" i="2" s="1"/>
  <c r="Q28" i="9"/>
  <c r="S28" i="9"/>
  <c r="C28" i="13"/>
  <c r="B34" i="13"/>
  <c r="E28" i="13"/>
  <c r="K28" i="13"/>
  <c r="B36" i="6" l="1"/>
  <c r="R48" i="5"/>
  <c r="C48" i="5"/>
  <c r="P34" i="9"/>
  <c r="P37" i="9" s="1"/>
  <c r="L48" i="5"/>
  <c r="E48" i="5"/>
  <c r="R36" i="7"/>
  <c r="D37" i="7"/>
  <c r="F34" i="9"/>
  <c r="F37" i="9" s="1"/>
  <c r="C46" i="1"/>
  <c r="D34" i="13"/>
  <c r="V36" i="13" s="1"/>
  <c r="O48" i="2"/>
  <c r="L48" i="2"/>
  <c r="C48" i="2"/>
  <c r="C49" i="2"/>
  <c r="I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L48" i="1" l="1"/>
  <c r="C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<sst xmlns="http://schemas.openxmlformats.org/spreadsheetml/2006/main" count="1062" uniqueCount="123">
  <si>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</si>
  <si>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</si>
  <si>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</si>
  <si>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</si>
  <si>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</si>
  <si>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</si>
  <si>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</si>
  <si>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</si>
  <si>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</si>
  <si>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</si>
  <si>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</si>
  <si>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</si>
  <si>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</si>
  <si>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</si>
  <si>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</si>
  <si>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</si>
  <si>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</si>
  <si>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</si>
  <si>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</si>
  <si>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</si>
  <si>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</si>
  <si>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</si>
  <si>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</si>
  <si>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</si>
  <si>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</si>
  <si>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</si>
  <si>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</si>
  <si>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</si>
  <si>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</si>
  <si>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</si>
  <si>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</si>
  <si>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</si>
  <si>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</si>
  <si>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</si>
  <si>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</si>
  <si>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</si>
  <si>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</si>
  <si>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</si>
  <si>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</si>
  <si>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</si>
  <si>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</si>
  <si>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</si>
  <si>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</si>
  <si>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</si>
  <si>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</si>
  <si>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</si>
  <si>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</si>
  <si>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</si>
  <si>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</si>
  <si>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</si>
  <si>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</si>
  <si>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</si>
  <si>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</si>
  <si>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</si>
  <si>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</si>
  <si>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</si>
  <si>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</si>
  <si>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</si>
  <si>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</si>
  <si>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</si>
  <si>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</si>
  <si>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</si>
  <si>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</si>
  <si>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</si>
  <si>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</si>
  <si>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</si>
  <si>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</si>
  <si>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</si>
  <si>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</si>
  <si>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</si>
  <si>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</si>
  <si>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</si>
  <si>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</si>
  <si>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</si>
  <si>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</si>
  <si>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</si>
  <si>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</si>
  <si>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</si>
  <si>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</si>
  <si>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</si>
  <si>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</si>
  <si>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</si>
  <si>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</si>
  <si>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</si>
  <si>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</si>
  <si>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</si>
  <si>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</si>
  <si>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</si>
  <si>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</si>
  <si>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</si>
  <si>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</si>
  <si>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</si>
  <si>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</si>
  <si>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</si>
  <si>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</si>
  <si>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</si>
  <si>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</si>
  <si>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</si>
  <si>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</si>
  <si>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</si>
  <si>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</si>
  <si>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</si>
  <si>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</si>
  <si>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</si>
  <si>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</si>
  <si>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</si>
  <si>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２９年</t>
    <rPh sb="2" eb="3">
      <t>ネン</t>
    </rPh>
    <phoneticPr fontId="2"/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</si>
  <si>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</si>
  <si>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</si>
  <si>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</si>
  <si>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</si>
  <si>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令和5年１月</t>
    <rPh sb="0" eb="2">
      <t>レイワ</t>
    </rPh>
    <rPh sb="3" eb="4">
      <t>ネン</t>
    </rPh>
    <rPh sb="5" eb="6">
      <t>ガツ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</si>
  <si>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</si>
  <si>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</si>
  <si>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</si>
  <si>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</si>
  <si>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</si>
  <si>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</si>
  <si>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</si>
  <si>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</si>
  <si>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</si>
  <si>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</si>
  <si>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※２０２４年7月速報値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</si>
</sst>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0_);\(0\)"/>
    <numFmt numFmtId="177" formatCode="0.0%"/>
    <numFmt numFmtId="178" formatCode="0_ "/>
    <numFmt numFmtId="179" formatCode="#,##0_ "/>
    <numFmt numFmtId="180" formatCode="0_);[Red]\(0\)"/>
    <numFmt numFmtId="181" formatCode="0.0"/>
    <numFmt numFmtId="182" formatCode="_ * #,##0.00_ ;_ * \-#,##0.00_ ;_ * &quot;-&quot;_ ;_ @_ "/>
    <numFmt numFmtId="183" formatCode="_ * #,##0.000_ ;_ * \-#,##0.000_ ;_ * &quot;-&quot;_ ;_ @_ "/>
    <numFmt numFmtId="184" formatCode="#,##0_ ;[Red]\-#,##0\ "/>
    <numFmt numFmtId="185" formatCode="#,##0\t"/>
    <numFmt numFmtId="18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2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1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3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2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3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0" fontId="0" fillId="7" borderId="2" xfId="0" applyFill="1" applyBorder="1" applyAlignment="1" applyProtection="1">
      <alignment horizontal="center"/>
      <protection locked="0"/>
    </xf>
    <xf numFmtId="41" fontId="1" fillId="7" borderId="2" xfId="1" applyNumberFormat="1" applyFont="1" applyFill="1" applyBorder="1"/>
    <xf numFmtId="0" fontId="0" fillId="9" borderId="10" xfId="0" applyFill="1" applyBorder="1" applyAlignment="1">
      <alignment horizontal="right"/>
    </xf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7" borderId="6" xfId="1" applyNumberFormat="1" applyFont="1" applyFill="1" applyBorder="1"/>
    <xf numFmtId="41" fontId="6" fillId="7" borderId="2" xfId="0" applyNumberFormat="1" applyFont="1" applyFill="1" applyBorder="1"/>
    <xf numFmtId="41" fontId="1" fillId="7" borderId="2" xfId="1" applyNumberFormat="1" applyFont="1" applyFill="1" applyBorder="1" applyAlignment="1">
      <alignment horizontal="center"/>
    </xf>
    <xf numFmtId="41" fontId="6" fillId="7" borderId="2" xfId="0" applyNumberFormat="1" applyFont="1" applyFill="1" applyBorder="1" applyAlignment="1">
      <alignment horizontal="center"/>
    </xf>
    <xf numFmtId="41" fontId="0" fillId="7" borderId="2" xfId="0" applyNumberFormat="1" applyFill="1" applyBorder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7" borderId="4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41" fontId="1" fillId="7" borderId="2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4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0" fontId="11" fillId="0" borderId="0" xfId="6">
      <alignment vertical="center"/>
    </xf>
    <xf numFmtId="185" fontId="14" fillId="0" borderId="0" xfId="0" applyNumberFormat="1" applyFont="1"/>
    <xf numFmtId="180" fontId="0" fillId="8" borderId="0" xfId="0" applyNumberFormat="1" applyFill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0" fontId="0" fillId="11" borderId="10" xfId="0" applyFill="1" applyBorder="1" applyAlignment="1">
      <alignment horizontal="right"/>
    </xf>
    <xf numFmtId="41" fontId="0" fillId="7" borderId="2" xfId="0" applyNumberFormat="1" applyFill="1" applyBorder="1"/>
    <xf numFmtId="41" fontId="0" fillId="7" borderId="4" xfId="0" applyNumberFormat="1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4" xfId="0" applyFill="1" applyBorder="1"/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180" fontId="0" fillId="8" borderId="1" xfId="0" applyNumberFormat="1" applyFill="1" applyBorder="1"/>
    <xf numFmtId="41" fontId="17" fillId="0" borderId="0" xfId="6" applyNumberFormat="1" applyFont="1">
      <alignment vertical="center"/>
    </xf>
    <xf numFmtId="186" fontId="0" fillId="5" borderId="0" xfId="0" applyNumberFormat="1" applyFill="1"/>
    <xf numFmtId="41" fontId="0" fillId="0" borderId="0" xfId="0" applyNumberFormat="1" applyAlignment="1">
      <alignment wrapText="1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zoomScale="60" zoomScaleNormal="90" workbookViewId="0">
      <selection activeCell="O46" sqref="O46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84</v>
      </c>
    </row>
    <row r="3" spans="1:19" x14ac:dyDescent="0.2">
      <c r="A3" t="s">
        <v>1</v>
      </c>
      <c r="N3" t="s">
        <v>90</v>
      </c>
    </row>
    <row r="4" spans="1:19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19" x14ac:dyDescent="0.2">
      <c r="A5" s="127"/>
      <c r="B5" s="5" t="s">
        <v>103</v>
      </c>
      <c r="C5" s="128" t="s">
        <v>22</v>
      </c>
      <c r="D5" s="129" t="s">
        <v>19</v>
      </c>
      <c r="E5" s="130" t="s">
        <v>22</v>
      </c>
      <c r="F5" s="77" t="s">
        <v>25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19" x14ac:dyDescent="0.2">
      <c r="A6" s="97" t="s">
        <v>85</v>
      </c>
      <c r="B6" s="107">
        <v>2011</v>
      </c>
      <c r="C6" s="131">
        <v>930474</v>
      </c>
      <c r="D6" s="132">
        <v>557736</v>
      </c>
      <c r="E6" s="133">
        <v>285792</v>
      </c>
      <c r="F6" s="134"/>
      <c r="G6" s="98"/>
      <c r="H6" s="94"/>
      <c r="I6" s="134"/>
      <c r="J6" s="98"/>
      <c r="K6" s="131"/>
      <c r="L6" s="131">
        <v>794624</v>
      </c>
      <c r="M6" s="131">
        <v>449418</v>
      </c>
      <c r="N6" s="135"/>
      <c r="O6" s="135"/>
      <c r="P6" s="94"/>
      <c r="Q6" s="94"/>
      <c r="R6" s="134"/>
      <c r="S6" s="96"/>
    </row>
    <row r="7" spans="1:19" x14ac:dyDescent="0.2">
      <c r="A7" s="93" t="s">
        <v>87</v>
      </c>
      <c r="B7" s="104">
        <v>2012</v>
      </c>
      <c r="C7" s="73">
        <v>1006286</v>
      </c>
      <c r="D7" s="73">
        <v>580614</v>
      </c>
      <c r="E7" s="75">
        <v>331416</v>
      </c>
      <c r="F7" s="136"/>
      <c r="G7" s="80"/>
      <c r="H7" s="73"/>
      <c r="I7" s="136"/>
      <c r="J7" s="80"/>
      <c r="K7" s="73"/>
      <c r="L7" s="73">
        <v>875397</v>
      </c>
      <c r="M7" s="73">
        <v>479190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2013</v>
      </c>
      <c r="C8" s="35">
        <v>984842</v>
      </c>
      <c r="D8" s="36">
        <v>568674</v>
      </c>
      <c r="E8" s="37">
        <v>318326</v>
      </c>
      <c r="F8" s="35"/>
      <c r="G8" s="35"/>
      <c r="H8" s="35"/>
      <c r="I8" s="35"/>
      <c r="J8" s="35"/>
      <c r="K8" s="35"/>
      <c r="L8" s="35">
        <v>864456</v>
      </c>
      <c r="M8" s="35">
        <v>473552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2014</v>
      </c>
      <c r="C9" s="73">
        <v>1001099</v>
      </c>
      <c r="D9" s="74">
        <v>587431</v>
      </c>
      <c r="E9" s="75">
        <v>326224</v>
      </c>
      <c r="F9" s="73"/>
      <c r="G9" s="73"/>
      <c r="H9" s="73"/>
      <c r="I9" s="73"/>
      <c r="J9" s="73"/>
      <c r="K9" s="73"/>
      <c r="L9" s="73">
        <v>881299</v>
      </c>
      <c r="M9" s="73">
        <v>491586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2015</v>
      </c>
      <c r="C10" s="35">
        <v>977481</v>
      </c>
      <c r="D10" s="36">
        <v>584814</v>
      </c>
      <c r="E10" s="37">
        <v>310885</v>
      </c>
      <c r="F10" s="35"/>
      <c r="G10" s="35"/>
      <c r="H10" s="35"/>
      <c r="I10" s="35"/>
      <c r="J10" s="35"/>
      <c r="K10" s="35"/>
      <c r="L10" s="35">
        <v>860253</v>
      </c>
      <c r="M10" s="35">
        <v>488010</v>
      </c>
      <c r="N10" s="35"/>
      <c r="O10" s="35"/>
      <c r="P10" s="35"/>
      <c r="Q10" s="35"/>
      <c r="R10" s="35"/>
      <c r="S10" s="36"/>
    </row>
    <row r="11" spans="1:19" x14ac:dyDescent="0.2">
      <c r="A11" s="93" t="s">
        <v>96</v>
      </c>
      <c r="B11" s="104">
        <v>2016</v>
      </c>
      <c r="C11" s="73">
        <v>983536</v>
      </c>
      <c r="D11" s="74">
        <v>574617</v>
      </c>
      <c r="E11" s="75">
        <v>314534</v>
      </c>
      <c r="F11" s="73"/>
      <c r="G11" s="73"/>
      <c r="H11" s="73"/>
      <c r="I11" s="73"/>
      <c r="J11" s="73"/>
      <c r="K11" s="73"/>
      <c r="L11" s="73">
        <v>870645</v>
      </c>
      <c r="M11" s="73">
        <v>483674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2017</v>
      </c>
      <c r="C12" s="88">
        <v>1043558</v>
      </c>
      <c r="D12" s="90">
        <v>610299</v>
      </c>
      <c r="E12" s="89">
        <v>325570.88199999998</v>
      </c>
      <c r="F12" s="91"/>
      <c r="G12" s="88"/>
      <c r="H12" s="88"/>
      <c r="I12" s="88"/>
      <c r="J12" s="88"/>
      <c r="K12" s="88"/>
      <c r="L12" s="88">
        <v>920769.55299999996</v>
      </c>
      <c r="M12" s="88">
        <v>510683.473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2018</v>
      </c>
      <c r="C13" s="73">
        <v>1074521.6839999999</v>
      </c>
      <c r="D13" s="74">
        <v>640866.57299999997</v>
      </c>
      <c r="E13" s="75">
        <v>324524.57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102</v>
      </c>
      <c r="B14" s="107">
        <v>2019</v>
      </c>
      <c r="C14" s="35">
        <v>1022064.304</v>
      </c>
      <c r="D14" s="36">
        <v>623522.59299999999</v>
      </c>
      <c r="E14" s="37">
        <v>319018.16800000001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441259.505</v>
      </c>
      <c r="N14" s="35"/>
      <c r="O14" s="35"/>
      <c r="P14" s="35"/>
      <c r="Q14" s="35"/>
      <c r="R14" s="35"/>
      <c r="S14" s="36"/>
    </row>
    <row r="15" spans="1:19" x14ac:dyDescent="0.2">
      <c r="A15" s="93" t="s">
        <v>109</v>
      </c>
      <c r="B15" s="254">
        <v>2020</v>
      </c>
      <c r="C15" s="239">
        <v>839131.24600000004</v>
      </c>
      <c r="D15" s="74">
        <v>524478.73899999994</v>
      </c>
      <c r="E15" s="75">
        <v>269618.73499999999</v>
      </c>
      <c r="F15" s="73"/>
      <c r="G15" s="73"/>
      <c r="H15" s="73"/>
      <c r="I15" s="73"/>
      <c r="J15" s="239"/>
      <c r="K15" s="73"/>
      <c r="L15" s="239">
        <v>742331.76599999995</v>
      </c>
      <c r="M15" s="35">
        <v>501179.89599999995</v>
      </c>
      <c r="N15" s="73"/>
      <c r="O15" s="73" t="s">
        <v>107</v>
      </c>
      <c r="P15" s="73" t="s">
        <v>107</v>
      </c>
      <c r="Q15" s="73"/>
      <c r="R15" s="73" t="s">
        <v>107</v>
      </c>
      <c r="S15" s="74" t="s">
        <v>107</v>
      </c>
    </row>
    <row r="16" spans="1:19" x14ac:dyDescent="0.2">
      <c r="A16" s="97" t="s">
        <v>110</v>
      </c>
      <c r="B16" s="334">
        <v>2021</v>
      </c>
      <c r="C16" s="35">
        <v>925286</v>
      </c>
      <c r="D16" s="36">
        <v>606752</v>
      </c>
      <c r="E16" s="37">
        <v>295845</v>
      </c>
      <c r="L16" s="35">
        <v>807046.87100000004</v>
      </c>
      <c r="M16" s="35">
        <v>501721.06900000002</v>
      </c>
      <c r="O16" t="s">
        <v>107</v>
      </c>
      <c r="P16" t="s">
        <v>107</v>
      </c>
      <c r="R16" t="s">
        <v>107</v>
      </c>
      <c r="S16" s="195" t="s">
        <v>107</v>
      </c>
    </row>
    <row r="17" spans="1:33" x14ac:dyDescent="0.2">
      <c r="A17" s="316" t="s">
        <v>115</v>
      </c>
      <c r="B17" s="317">
        <v>2022</v>
      </c>
      <c r="C17" s="318">
        <v>894289.09400000004</v>
      </c>
      <c r="D17" s="319">
        <v>647516.16800000006</v>
      </c>
      <c r="E17" s="320">
        <v>291038.77600000001</v>
      </c>
      <c r="F17" s="321"/>
      <c r="G17" s="321"/>
      <c r="H17" s="321"/>
      <c r="I17" s="321"/>
      <c r="J17" s="321"/>
      <c r="K17" s="321"/>
      <c r="L17" s="318">
        <v>778386.32400000002</v>
      </c>
      <c r="M17" s="318">
        <v>536157.04299999995</v>
      </c>
      <c r="N17" s="321"/>
      <c r="O17" s="321" t="s">
        <v>107</v>
      </c>
      <c r="P17" s="321" t="s">
        <v>107</v>
      </c>
      <c r="Q17" s="321"/>
      <c r="R17" s="321" t="s">
        <v>107</v>
      </c>
      <c r="S17" s="322" t="s">
        <v>107</v>
      </c>
    </row>
    <row r="18" spans="1:33" x14ac:dyDescent="0.2">
      <c r="A18" s="105" t="s">
        <v>111</v>
      </c>
      <c r="B18" s="323">
        <v>2023</v>
      </c>
      <c r="C18" s="88">
        <f>'アルミ(月別集計)'!C18+'亜鉛(月別集計)'!C18+'その他(月別集計)'!C18</f>
        <v>64026.387999999999</v>
      </c>
      <c r="D18" s="88">
        <f>'アルミ(月別集計)'!D18+'亜鉛(月別集計)'!D18+'その他(月別集計)'!D18</f>
        <v>48523.916000000005</v>
      </c>
      <c r="E18" s="89">
        <f>'アルミ(月別集計)'!E18+'亜鉛(月別集計)'!E18</f>
        <v>19658.387999999999</v>
      </c>
      <c r="F18" s="213" t="s">
        <v>57</v>
      </c>
      <c r="G18" s="201" t="s">
        <v>61</v>
      </c>
      <c r="H18" s="88"/>
      <c r="I18" s="213" t="s">
        <v>57</v>
      </c>
      <c r="J18" s="201" t="s">
        <v>61</v>
      </c>
      <c r="K18" s="201"/>
      <c r="L18" s="201">
        <v>55385.118999999999</v>
      </c>
      <c r="M18" s="88">
        <v>40229.637000000002</v>
      </c>
      <c r="N18" s="102" t="s">
        <v>62</v>
      </c>
      <c r="O18" s="101"/>
      <c r="P18" s="201"/>
      <c r="Q18" s="201"/>
      <c r="R18" s="213" t="s">
        <v>57</v>
      </c>
      <c r="S18" s="324"/>
    </row>
    <row r="19" spans="1:33" s="84" customFormat="1" x14ac:dyDescent="0.2">
      <c r="A19" s="93" t="s">
        <v>5</v>
      </c>
      <c r="C19" s="73">
        <f>'アルミ(月別集計)'!C19+'亜鉛(月別集計)'!C19+'その他(月別集計)'!C19</f>
        <v>73777.226999999984</v>
      </c>
      <c r="D19" s="73">
        <f>'アルミ(月別集計)'!D19+'亜鉛(月別集計)'!D19+'その他(月別集計)'!D19</f>
        <v>54363.962</v>
      </c>
      <c r="E19" s="75">
        <f>'アルミ(月別集計)'!E19+'亜鉛(月別集計)'!E19</f>
        <v>23401.702000000001</v>
      </c>
      <c r="F19" s="73"/>
      <c r="G19" s="73"/>
      <c r="H19" s="73"/>
      <c r="I19" s="73"/>
      <c r="J19" s="73"/>
      <c r="K19" s="73"/>
      <c r="L19" s="80">
        <v>64563.000999999997</v>
      </c>
      <c r="M19" s="73">
        <v>45385.649000000005</v>
      </c>
      <c r="N19" s="73"/>
      <c r="O19" s="73"/>
      <c r="P19" s="73"/>
      <c r="Q19" s="73"/>
      <c r="R19" s="73"/>
      <c r="S19" s="138"/>
      <c r="V19"/>
    </row>
    <row r="20" spans="1:33" s="328" customFormat="1" x14ac:dyDescent="0.2">
      <c r="A20" s="105" t="s">
        <v>6</v>
      </c>
      <c r="B20" s="102"/>
      <c r="C20" s="88">
        <f>'アルミ(月別集計)'!C20+'亜鉛(月別集計)'!C20+'その他(月別集計)'!C20</f>
        <v>86182.166999999987</v>
      </c>
      <c r="D20" s="88">
        <f>'アルミ(月別集計)'!D20+'亜鉛(月別集計)'!D20+'その他(月別集計)'!D20</f>
        <v>62789.97</v>
      </c>
      <c r="E20" s="89">
        <f>'アルミ(月別集計)'!E20+'亜鉛(月別集計)'!E20</f>
        <v>27513.412</v>
      </c>
      <c r="F20" s="88"/>
      <c r="G20" s="88"/>
      <c r="H20" s="88"/>
      <c r="I20" s="88"/>
      <c r="J20" s="88"/>
      <c r="K20" s="88"/>
      <c r="L20" s="201">
        <v>76065.850999999995</v>
      </c>
      <c r="M20" s="88">
        <v>53204.86</v>
      </c>
      <c r="N20" s="88"/>
      <c r="O20" s="88"/>
      <c r="P20" s="88"/>
      <c r="Q20" s="88"/>
      <c r="R20" s="88"/>
      <c r="S20" s="32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25" customFormat="1" x14ac:dyDescent="0.2">
      <c r="A21" s="93" t="s">
        <v>7</v>
      </c>
      <c r="B21" s="84"/>
      <c r="C21" s="73">
        <f>'アルミ(月別集計)'!C21+'亜鉛(月別集計)'!C21+'その他(月別集計)'!C21</f>
        <v>78756.573000000019</v>
      </c>
      <c r="D21" s="73">
        <f>'アルミ(月別集計)'!D21+'亜鉛(月別集計)'!D21+'その他(月別集計)'!D21</f>
        <v>58935.849000000002</v>
      </c>
      <c r="E21" s="75">
        <f>'アルミ(月別集計)'!E21+'亜鉛(月別集計)'!E21</f>
        <v>25140.088</v>
      </c>
      <c r="F21" s="73"/>
      <c r="G21" s="73"/>
      <c r="H21" s="73"/>
      <c r="I21" s="73"/>
      <c r="J21" s="73"/>
      <c r="K21" s="73"/>
      <c r="L21" s="80">
        <v>69355.415999999997</v>
      </c>
      <c r="M21" s="73">
        <v>49704.876000000004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28" customFormat="1" x14ac:dyDescent="0.2">
      <c r="A22" s="105" t="s">
        <v>8</v>
      </c>
      <c r="B22" s="102"/>
      <c r="C22" s="88">
        <f>'アルミ(月別集計)'!C22+'亜鉛(月別集計)'!C22+'その他(月別集計)'!C22</f>
        <v>69804.106</v>
      </c>
      <c r="D22" s="88">
        <f>'アルミ(月別集計)'!D22+'亜鉛(月別集計)'!D22+'その他(月別集計)'!D22</f>
        <v>51429.883999999998</v>
      </c>
      <c r="E22" s="89">
        <f>'アルミ(月別集計)'!E22+'亜鉛(月別集計)'!E22</f>
        <v>21582.947</v>
      </c>
      <c r="F22" s="88"/>
      <c r="G22" s="88"/>
      <c r="H22" s="88"/>
      <c r="I22" s="88"/>
      <c r="J22" s="88"/>
      <c r="K22" s="88"/>
      <c r="L22" s="201">
        <v>61144.692999999999</v>
      </c>
      <c r="M22" s="88">
        <v>43233.947</v>
      </c>
      <c r="N22" s="88"/>
      <c r="O22" s="88"/>
      <c r="P22" s="88"/>
      <c r="Q22" s="88"/>
      <c r="R22" s="88"/>
      <c r="S22" s="324"/>
      <c r="T22" s="32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25" customFormat="1" x14ac:dyDescent="0.2">
      <c r="A23" s="93" t="s">
        <v>9</v>
      </c>
      <c r="B23" s="84"/>
      <c r="C23" s="73">
        <f>'アルミ(月別集計)'!C23+'亜鉛(月別集計)'!C23+'その他(月別集計)'!C23</f>
        <v>85455.187999999995</v>
      </c>
      <c r="D23" s="73">
        <f>'アルミ(月別集計)'!D23+'亜鉛(月別集計)'!D23+'その他(月別集計)'!D23</f>
        <v>63930.039000000004</v>
      </c>
      <c r="E23" s="75">
        <f>'アルミ(月別集計)'!E23+'亜鉛(月別集計)'!E23</f>
        <v>26485.757000000001</v>
      </c>
      <c r="F23" s="73"/>
      <c r="G23" s="73"/>
      <c r="H23" s="73"/>
      <c r="I23" s="73"/>
      <c r="J23" s="73"/>
      <c r="K23" s="73"/>
      <c r="L23" s="80">
        <v>75506.487000000008</v>
      </c>
      <c r="M23" s="73">
        <v>54363.799999999996</v>
      </c>
      <c r="N23" s="73"/>
      <c r="O23" s="73"/>
      <c r="P23" s="73"/>
      <c r="Q23" s="73"/>
      <c r="R23" s="73"/>
      <c r="S23" s="138"/>
      <c r="T23" s="32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28" customFormat="1" x14ac:dyDescent="0.2">
      <c r="A24" s="105" t="s">
        <v>10</v>
      </c>
      <c r="B24" s="330"/>
      <c r="C24" s="88">
        <f>'アルミ(月別集計)'!C24+'亜鉛(月別集計)'!C24+'その他(月別集計)'!C24</f>
        <v>85172.782000000007</v>
      </c>
      <c r="D24" s="88">
        <f>'アルミ(月別集計)'!D24+'亜鉛(月別集計)'!D24+'その他(月別集計)'!D24</f>
        <v>63349.934000000001</v>
      </c>
      <c r="E24" s="89">
        <f>'アルミ(月別集計)'!E24+'亜鉛(月別集計)'!E24</f>
        <v>27008.577999999998</v>
      </c>
      <c r="F24" s="88"/>
      <c r="G24" s="88"/>
      <c r="H24" s="88"/>
      <c r="I24" s="88"/>
      <c r="J24" s="88"/>
      <c r="K24" s="88"/>
      <c r="L24" s="201">
        <v>75605.72099999999</v>
      </c>
      <c r="M24" s="88">
        <v>54267.339</v>
      </c>
      <c r="N24" s="88"/>
      <c r="O24" s="88"/>
      <c r="P24" s="88"/>
      <c r="Q24" s="88"/>
      <c r="R24" s="88"/>
      <c r="S24" s="324"/>
      <c r="T24" s="32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25" customFormat="1" x14ac:dyDescent="0.2">
      <c r="A25" s="93" t="s">
        <v>11</v>
      </c>
      <c r="B25" s="84"/>
      <c r="C25" s="73">
        <f>'アルミ(月別集計)'!C25+'亜鉛(月別集計)'!C25+'その他(月別集計)'!C25</f>
        <v>73305.978999999992</v>
      </c>
      <c r="D25" s="73">
        <f>'アルミ(月別集計)'!D25+'亜鉛(月別集計)'!D25+'その他(月別集計)'!D25</f>
        <v>56596.748999999996</v>
      </c>
      <c r="E25" s="75">
        <f>'アルミ(月別集計)'!E25+'亜鉛(月別集計)'!E25</f>
        <v>23198.545999999998</v>
      </c>
      <c r="F25" s="73"/>
      <c r="G25" s="73"/>
      <c r="H25" s="73"/>
      <c r="I25" s="73"/>
      <c r="J25" s="73"/>
      <c r="K25" s="73"/>
      <c r="L25" s="80">
        <v>65056.858</v>
      </c>
      <c r="M25" s="73">
        <v>48536.726999999999</v>
      </c>
      <c r="N25" s="73"/>
      <c r="O25" s="73"/>
      <c r="P25" s="73"/>
      <c r="Q25" s="73"/>
      <c r="R25" s="73"/>
      <c r="S25" s="138"/>
      <c r="T25" s="32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28" customFormat="1" x14ac:dyDescent="0.2">
      <c r="A26" s="105" t="s">
        <v>12</v>
      </c>
      <c r="B26" s="331"/>
      <c r="C26" s="88">
        <f>'アルミ(月別集計)'!C26+'亜鉛(月別集計)'!C26+'その他(月別集計)'!C26</f>
        <v>86867.151999999987</v>
      </c>
      <c r="D26" s="88">
        <f>'アルミ(月別集計)'!D26+'亜鉛(月別集計)'!D26+'その他(月別集計)'!D26</f>
        <v>65489.786999999989</v>
      </c>
      <c r="E26" s="89">
        <f>'アルミ(月別集計)'!E26+'亜鉛(月別集計)'!E26</f>
        <v>27182.475000000002</v>
      </c>
      <c r="F26" s="88"/>
      <c r="G26" s="88"/>
      <c r="H26" s="88"/>
      <c r="I26" s="88"/>
      <c r="J26" s="88"/>
      <c r="K26" s="88"/>
      <c r="L26" s="201">
        <v>77432.75</v>
      </c>
      <c r="M26" s="88">
        <v>56260.810999999994</v>
      </c>
      <c r="N26" s="88"/>
      <c r="O26" s="88"/>
      <c r="P26" s="88"/>
      <c r="Q26" s="88"/>
      <c r="R26" s="88"/>
      <c r="S26" s="324"/>
      <c r="T26" s="32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25" customFormat="1" x14ac:dyDescent="0.2">
      <c r="A27" s="93" t="s">
        <v>13</v>
      </c>
      <c r="B27" s="84"/>
      <c r="C27" s="73">
        <f>'アルミ(月別集計)'!C27+'亜鉛(月別集計)'!C27+'その他(月別集計)'!C27</f>
        <v>89898.036000000007</v>
      </c>
      <c r="D27" s="73">
        <f>'アルミ(月別集計)'!D27+'亜鉛(月別集計)'!D27+'その他(月別集計)'!D27</f>
        <v>67168.91</v>
      </c>
      <c r="E27" s="75">
        <f>'アルミ(月別集計)'!E27+'亜鉛(月別集計)'!E27</f>
        <v>28392.458000000002</v>
      </c>
      <c r="F27" s="95"/>
      <c r="G27" s="95"/>
      <c r="H27" s="95"/>
      <c r="I27" s="95"/>
      <c r="J27" s="95"/>
      <c r="K27" s="95"/>
      <c r="L27" s="80">
        <v>80226.013999999996</v>
      </c>
      <c r="M27" s="73">
        <v>57705.184000000001</v>
      </c>
      <c r="N27" s="95"/>
      <c r="O27" s="95"/>
      <c r="P27" s="95"/>
      <c r="Q27" s="95"/>
      <c r="R27" s="95"/>
      <c r="S27" s="138"/>
      <c r="T27" s="32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28" customFormat="1" x14ac:dyDescent="0.2">
      <c r="A28" s="251" t="s">
        <v>14</v>
      </c>
      <c r="B28" s="332"/>
      <c r="C28" s="88">
        <f>'アルミ(月別集計)'!C28+'亜鉛(月別集計)'!C28+'その他(月別集計)'!C28</f>
        <v>89292.043000000005</v>
      </c>
      <c r="D28" s="88">
        <f>'アルミ(月別集計)'!D28+'亜鉛(月別集計)'!D28+'その他(月別集計)'!D28</f>
        <v>65674.724000000002</v>
      </c>
      <c r="E28" s="89">
        <f>'アルミ(月別集計)'!E28+'亜鉛(月別集計)'!E28</f>
        <v>28462.455999999998</v>
      </c>
      <c r="F28" s="333"/>
      <c r="G28" s="333"/>
      <c r="H28" s="333"/>
      <c r="I28" s="333"/>
      <c r="J28" s="333"/>
      <c r="K28" s="333"/>
      <c r="L28" s="201">
        <v>79452.762999999992</v>
      </c>
      <c r="M28" s="88">
        <v>56294.506000000001</v>
      </c>
      <c r="N28" s="333"/>
      <c r="O28" s="333"/>
      <c r="P28" s="333"/>
      <c r="Q28" s="333"/>
      <c r="R28" s="333"/>
      <c r="S28" s="324"/>
      <c r="T28" s="32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25" customFormat="1" x14ac:dyDescent="0.2">
      <c r="A29" s="327" t="s">
        <v>105</v>
      </c>
      <c r="B29" s="84"/>
      <c r="C29" s="73">
        <f>'アルミ(月別集計)'!C29+'亜鉛(月別集計)'!C29+'その他(月別集計)'!C29</f>
        <v>79411.27</v>
      </c>
      <c r="D29" s="73">
        <f>'アルミ(月別集計)'!D29+'亜鉛(月別集計)'!D29+'その他(月別集計)'!D29</f>
        <v>60178.095999999998</v>
      </c>
      <c r="E29" s="75">
        <f>'アルミ(月別集計)'!E29+'亜鉛(月別集計)'!E29</f>
        <v>24922.334999999999</v>
      </c>
      <c r="F29" s="95"/>
      <c r="G29" s="95"/>
      <c r="H29" s="95"/>
      <c r="I29" s="95"/>
      <c r="J29" s="95"/>
      <c r="K29" s="95"/>
      <c r="L29" s="80">
        <v>70859.709000000003</v>
      </c>
      <c r="M29" s="73">
        <v>51512.981</v>
      </c>
      <c r="N29" s="95"/>
      <c r="O29" s="95"/>
      <c r="P29" s="95"/>
      <c r="Q29" s="95"/>
      <c r="R29" s="95"/>
      <c r="S29" s="138"/>
      <c r="T29" s="32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18</v>
      </c>
      <c r="B30" s="272"/>
      <c r="C30" s="279">
        <f>SUM(C18:C29)</f>
        <v>961948.91099999985</v>
      </c>
      <c r="D30" s="280">
        <f>SUM(D18:D29)</f>
        <v>718431.82000000007</v>
      </c>
      <c r="E30" s="281">
        <f>SUM(E18:E29)</f>
        <v>302949.14200000005</v>
      </c>
      <c r="F30" s="279"/>
      <c r="G30" s="279"/>
      <c r="H30" s="279"/>
      <c r="I30" s="279"/>
      <c r="J30" s="279"/>
      <c r="K30" s="279"/>
      <c r="L30" s="279">
        <f>SUM(L18:L29)</f>
        <v>850654.38199999998</v>
      </c>
      <c r="M30" s="279">
        <f>SUM(M18:M29)</f>
        <v>610700.31700000004</v>
      </c>
      <c r="N30" s="279"/>
      <c r="O30" s="279" t="s">
        <v>58</v>
      </c>
      <c r="P30" s="279" t="s">
        <v>59</v>
      </c>
      <c r="Q30" s="279"/>
      <c r="R30" s="279" t="s">
        <v>58</v>
      </c>
      <c r="S30" s="280" t="s">
        <v>59</v>
      </c>
      <c r="T30"/>
      <c r="V30" s="102"/>
      <c r="W30" s="366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68</v>
      </c>
      <c r="C31" s="35">
        <f t="shared" ref="C31:S31" si="0">C17</f>
        <v>894289.09400000004</v>
      </c>
      <c r="D31" s="35">
        <f t="shared" si="0"/>
        <v>647516.16800000006</v>
      </c>
      <c r="E31" s="37">
        <f t="shared" si="0"/>
        <v>291038.77600000001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778386.32400000002</v>
      </c>
      <c r="M31" s="35">
        <f t="shared" si="0"/>
        <v>536157.04299999995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16</v>
      </c>
      <c r="B32" s="272"/>
      <c r="C32" s="273">
        <f>C30/$C$30</f>
        <v>1</v>
      </c>
      <c r="D32" s="274">
        <f>D30/$D$30</f>
        <v>1</v>
      </c>
      <c r="E32" s="273">
        <f>E30/$C$30</f>
        <v>0.31493267317602908</v>
      </c>
      <c r="F32" s="275"/>
      <c r="G32" s="273"/>
      <c r="H32" s="273"/>
      <c r="I32" s="273"/>
      <c r="J32" s="273"/>
      <c r="K32" s="273"/>
      <c r="L32" s="273">
        <f>L30/$C$30</f>
        <v>0.88430307708929889</v>
      </c>
      <c r="M32" s="273">
        <f>M30/$D$30</f>
        <v>0.85004630919604862</v>
      </c>
      <c r="N32" s="272"/>
      <c r="O32" s="273" t="s">
        <v>58</v>
      </c>
      <c r="P32" s="273" t="s">
        <v>58</v>
      </c>
      <c r="Q32" s="272"/>
      <c r="R32" s="273" t="s">
        <v>58</v>
      </c>
      <c r="S32" s="274" t="s">
        <v>58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17</v>
      </c>
      <c r="B33" s="128"/>
      <c r="C33" s="39">
        <f>C30/C31</f>
        <v>1.0756576564043392</v>
      </c>
      <c r="D33" s="40">
        <f>D30/D31</f>
        <v>1.1095195077816189</v>
      </c>
      <c r="E33" s="41">
        <f>E30/E31</f>
        <v>1.040923639673361</v>
      </c>
      <c r="F33" s="39"/>
      <c r="G33" s="39"/>
      <c r="H33" s="39"/>
      <c r="I33" s="39"/>
      <c r="J33" s="39"/>
      <c r="K33" s="39"/>
      <c r="L33" s="39">
        <f>L30/L31</f>
        <v>1.092843432331424</v>
      </c>
      <c r="M33" s="39">
        <f>M30/M31</f>
        <v>1.1390325371516197</v>
      </c>
      <c r="N33" s="39"/>
      <c r="O33" s="39" t="s">
        <v>58</v>
      </c>
      <c r="P33" s="39" t="s">
        <v>59</v>
      </c>
      <c r="Q33" s="39"/>
      <c r="R33" s="39" t="s">
        <v>58</v>
      </c>
      <c r="S33" s="40" t="s">
        <v>59</v>
      </c>
      <c r="V33" s="84"/>
    </row>
    <row r="34" spans="1:22" x14ac:dyDescent="0.2">
      <c r="A34" s="93" t="s">
        <v>116</v>
      </c>
      <c r="B34" s="234">
        <v>2024</v>
      </c>
      <c r="C34" s="73">
        <f>'アルミ(月別集計)'!C34+'亜鉛(月別集計)'!C34+'その他(月別集計)'!C34</f>
        <v>68118.390999999989</v>
      </c>
      <c r="D34" s="73">
        <f>'アルミ(月別集計)'!D34+'亜鉛(月別集計)'!D34+'その他(月別集計)'!D34</f>
        <v>50962.334999999999</v>
      </c>
      <c r="E34" s="75">
        <f>'アルミ(月別集計)'!E34+'亜鉛(月別集計)'!E34</f>
        <v>19909.383999999998</v>
      </c>
      <c r="F34" s="123" t="s">
        <v>57</v>
      </c>
      <c r="G34" s="80" t="s">
        <v>56</v>
      </c>
      <c r="H34" s="73"/>
      <c r="I34" s="123" t="s">
        <v>57</v>
      </c>
      <c r="J34" s="80" t="s">
        <v>56</v>
      </c>
      <c r="K34" s="80"/>
      <c r="L34" s="80">
        <f>'アルミ(月別集計)'!L34+'亜鉛(月別集計)'!L34</f>
        <v>60205.29</v>
      </c>
      <c r="M34" s="80">
        <f>'アルミ(月別集計)'!M34+'亜鉛(月別集計)'!M34</f>
        <v>43259.421000000002</v>
      </c>
      <c r="N34" s="84" t="s">
        <v>62</v>
      </c>
      <c r="O34" s="137"/>
      <c r="P34" s="80"/>
      <c r="Q34" s="80"/>
      <c r="R34" s="123" t="s">
        <v>57</v>
      </c>
      <c r="S34" s="138"/>
    </row>
    <row r="35" spans="1:22" x14ac:dyDescent="0.2">
      <c r="A35" s="97" t="s">
        <v>5</v>
      </c>
      <c r="C35" s="35">
        <f>'アルミ(月別集計)'!C35+'亜鉛(月別集計)'!C35+'その他(月別集計)'!C35</f>
        <v>73710.236000000004</v>
      </c>
      <c r="D35" s="35">
        <f>'アルミ(月別集計)'!D35+'亜鉛(月別集計)'!D35+'その他(月別集計)'!D35</f>
        <v>56001.481999999996</v>
      </c>
      <c r="E35" s="37">
        <f>'アルミ(月別集計)'!E35+'亜鉛(月別集計)'!E35</f>
        <v>22340.144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65164.525000000001</v>
      </c>
      <c r="M35" s="98">
        <f>'アルミ(月別集計)'!M35+'亜鉛(月別集計)'!M35</f>
        <v>47657.992999999995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6</v>
      </c>
      <c r="B36" s="84"/>
      <c r="C36" s="73">
        <f>'アルミ(月別集計)'!C36+'亜鉛(月別集計)'!C36+'その他(月別集計)'!C36</f>
        <v>75015.866000000009</v>
      </c>
      <c r="D36" s="73">
        <f>'アルミ(月別集計)'!D36+'亜鉛(月別集計)'!D36+'その他(月別集計)'!D36</f>
        <v>57219.464999999997</v>
      </c>
      <c r="E36" s="75">
        <f>'アルミ(月別集計)'!E36+'亜鉛(月別集計)'!E36</f>
        <v>23511.603999999999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66522.146000000008</v>
      </c>
      <c r="M36" s="80">
        <f>'アルミ(月別集計)'!M36+'亜鉛(月別集計)'!M36</f>
        <v>48769.21</v>
      </c>
      <c r="N36" s="73"/>
      <c r="O36" s="73"/>
      <c r="P36" s="73"/>
      <c r="Q36" s="73"/>
      <c r="R36" s="73"/>
      <c r="S36" s="138"/>
    </row>
    <row r="37" spans="1:22" x14ac:dyDescent="0.2">
      <c r="A37" s="97" t="s">
        <v>7</v>
      </c>
      <c r="C37" s="35">
        <f>'アルミ(月別集計)'!C37+'亜鉛(月別集計)'!C37+'その他(月別集計)'!C37</f>
        <v>74566.122000000003</v>
      </c>
      <c r="D37" s="35">
        <f>'アルミ(月別集計)'!D37+'亜鉛(月別集計)'!D37+'その他(月別集計)'!D37</f>
        <v>57161.183000000012</v>
      </c>
      <c r="E37" s="37">
        <f>'アルミ(月別集計)'!E37+'亜鉛(月別集計)'!E37</f>
        <v>24050.995999999999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66538.154999999999</v>
      </c>
      <c r="M37" s="98">
        <f>'アルミ(月別集計)'!M37+'亜鉛(月別集計)'!M37</f>
        <v>48765.43</v>
      </c>
      <c r="N37" s="35"/>
      <c r="O37" s="35"/>
      <c r="P37" s="35"/>
      <c r="Q37" s="35"/>
      <c r="R37" s="35"/>
      <c r="S37" s="139"/>
    </row>
    <row r="38" spans="1:22" x14ac:dyDescent="0.2">
      <c r="A38" s="93" t="s">
        <v>8</v>
      </c>
      <c r="B38" s="84"/>
      <c r="C38" s="73">
        <f>'アルミ(月別集計)'!C38+'亜鉛(月別集計)'!C38+'その他(月別集計)'!C38</f>
        <v>73726.634000000005</v>
      </c>
      <c r="D38" s="73">
        <f>'アルミ(月別集計)'!D38+'亜鉛(月別集計)'!D38+'その他(月別集計)'!D38</f>
        <v>56043.953000000009</v>
      </c>
      <c r="E38" s="75">
        <f>'アルミ(月別集計)'!E38+'亜鉛(月別集計)'!E38</f>
        <v>23302.582999999999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66026.152000000002</v>
      </c>
      <c r="M38" s="80">
        <f>'アルミ(月別集計)'!M38+'亜鉛(月別集計)'!M38</f>
        <v>48094.977999999996</v>
      </c>
      <c r="N38" s="73"/>
      <c r="O38" s="73"/>
      <c r="P38" s="73"/>
      <c r="Q38" s="73"/>
      <c r="R38" s="73"/>
      <c r="S38" s="138"/>
    </row>
    <row r="39" spans="1:22" x14ac:dyDescent="0.2">
      <c r="A39" s="97" t="s">
        <v>9</v>
      </c>
      <c r="C39" s="35">
        <f>'アルミ(月別集計)'!C39+'亜鉛(月別集計)'!C39+'その他(月別集計)'!C39</f>
        <v>76853.277000000002</v>
      </c>
      <c r="D39" s="35">
        <f>'アルミ(月別集計)'!D39+'亜鉛(月別集計)'!D39+'その他(月別集計)'!D39</f>
        <v>57955.868999999999</v>
      </c>
      <c r="E39" s="37">
        <f>'アルミ(月別集計)'!E39+'亜鉛(月別集計)'!E39</f>
        <v>24516.303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68721.668000000005</v>
      </c>
      <c r="M39" s="98">
        <f>'アルミ(月別集計)'!M39+'亜鉛(月別集計)'!M39</f>
        <v>49739.303</v>
      </c>
      <c r="N39" s="35"/>
      <c r="O39" s="35"/>
      <c r="P39" s="35"/>
      <c r="Q39" s="35"/>
      <c r="R39" s="35"/>
      <c r="S39" s="139"/>
    </row>
    <row r="40" spans="1:22" x14ac:dyDescent="0.2">
      <c r="A40" s="93" t="s">
        <v>10</v>
      </c>
      <c r="B40" s="241"/>
      <c r="C40" s="73">
        <f>'アルミ(月別集計)'!C40+'亜鉛(月別集計)'!C40+'その他(月別集計)'!C40</f>
        <v>86204.403999999995</v>
      </c>
      <c r="D40" s="73">
        <f>'アルミ(月別集計)'!D40+'亜鉛(月別集計)'!D40+'その他(月別集計)'!D40</f>
        <v>65495.508000000002</v>
      </c>
      <c r="E40" s="75">
        <f>'アルミ(月別集計)'!E40+'亜鉛(月別集計)'!E40</f>
        <v>28314.679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77325.383000000002</v>
      </c>
      <c r="M40" s="80">
        <f>'アルミ(月別集計)'!M40+'亜鉛(月別集計)'!M40</f>
        <v>56300.710999999996</v>
      </c>
      <c r="N40" s="73"/>
      <c r="O40" s="73"/>
      <c r="P40" s="73"/>
      <c r="Q40" s="73"/>
      <c r="R40" s="73"/>
      <c r="S40" s="138"/>
    </row>
    <row r="41" spans="1:22" x14ac:dyDescent="0.2">
      <c r="A41" s="97" t="s">
        <v>11</v>
      </c>
      <c r="C41" s="35">
        <f>'アルミ(月別集計)'!C41+'亜鉛(月別集計)'!C41+'その他(月別集計)'!C41</f>
        <v>61736.829000000005</v>
      </c>
      <c r="D41" s="35">
        <f>'アルミ(月別集計)'!D41+'亜鉛(月別集計)'!D41+'その他(月別集計)'!D41</f>
        <v>48091.772999999994</v>
      </c>
      <c r="E41" s="37">
        <f>'アルミ(月別集計)'!E41+'亜鉛(月別集計)'!E41</f>
        <v>18843.721000000001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54950.661999999997</v>
      </c>
      <c r="M41" s="98">
        <f>'アルミ(月別集計)'!M41+'亜鉛(月別集計)'!M41</f>
        <v>40907.998999999996</v>
      </c>
      <c r="N41" s="35"/>
      <c r="O41" s="35"/>
      <c r="P41" s="35"/>
      <c r="Q41" s="35"/>
      <c r="R41" s="35"/>
      <c r="S41" s="139"/>
    </row>
    <row r="42" spans="1:22" x14ac:dyDescent="0.2">
      <c r="A42" s="93" t="s">
        <v>12</v>
      </c>
      <c r="B42" s="246"/>
      <c r="C42" s="73">
        <f>'アルミ(月別集計)'!C42+'亜鉛(月別集計)'!C42+'その他(月別集計)'!C42</f>
        <v>76986.009000000005</v>
      </c>
      <c r="D42" s="73">
        <f>'アルミ(月別集計)'!D42+'亜鉛(月別集計)'!D42+'その他(月別集計)'!D42</f>
        <v>59105.917999999998</v>
      </c>
      <c r="E42" s="75">
        <f>'アルミ(月別集計)'!E42+'亜鉛(月別集計)'!E42</f>
        <v>24370.299000000003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68688.328000000009</v>
      </c>
      <c r="M42" s="80">
        <f>'アルミ(月別集計)'!M42+'亜鉛(月別集計)'!M42</f>
        <v>50678.281000000003</v>
      </c>
      <c r="N42" s="73"/>
      <c r="O42" s="73"/>
      <c r="P42" s="73"/>
      <c r="Q42" s="73"/>
      <c r="R42" s="73"/>
      <c r="S42" s="138"/>
    </row>
    <row r="43" spans="1:22" x14ac:dyDescent="0.2">
      <c r="A43" s="97" t="s">
        <v>13</v>
      </c>
      <c r="C43" s="35">
        <f>'アルミ(月別集計)'!C43+'亜鉛(月別集計)'!C43+'その他(月別集計)'!C43</f>
        <v>85822.760999999984</v>
      </c>
      <c r="D43" s="35">
        <f>'アルミ(月別集計)'!D43+'亜鉛(月別集計)'!D43+'その他(月別集計)'!D43</f>
        <v>65461.887999999999</v>
      </c>
      <c r="E43" s="37">
        <f>'アルミ(月別集計)'!E43+'亜鉛(月別集計)'!E43</f>
        <v>28096.489000000001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77193.358000000007</v>
      </c>
      <c r="M43" s="98">
        <f>'アルミ(月別集計)'!M43+'亜鉛(月別集計)'!M43</f>
        <v>56432.999000000003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14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105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18</v>
      </c>
      <c r="B46" s="272"/>
      <c r="C46" s="279">
        <f>SUM(C34:C45)</f>
        <v>752740.52899999998</v>
      </c>
      <c r="D46" s="280">
        <f>SUM(D34:D45)</f>
        <v>573499.37400000007</v>
      </c>
      <c r="E46" s="281">
        <f>SUM(E34:E45)</f>
        <v>237256.20199999999</v>
      </c>
      <c r="F46" s="279"/>
      <c r="G46" s="279"/>
      <c r="H46" s="279"/>
      <c r="I46" s="279"/>
      <c r="J46" s="279"/>
      <c r="K46" s="279"/>
      <c r="L46" s="279">
        <f>SUM(L34:L45)</f>
        <v>671335.66700000002</v>
      </c>
      <c r="M46" s="279">
        <f>SUM(M34:M45)</f>
        <v>490606.32500000001</v>
      </c>
      <c r="N46" s="279"/>
      <c r="O46" s="279" t="s">
        <v>58</v>
      </c>
      <c r="P46" s="279" t="s">
        <v>59</v>
      </c>
      <c r="Q46" s="279"/>
      <c r="R46" s="279" t="s">
        <v>58</v>
      </c>
      <c r="S46" s="280" t="s">
        <v>59</v>
      </c>
    </row>
    <row r="47" spans="1:22" x14ac:dyDescent="0.2">
      <c r="A47" s="100" t="s">
        <v>68</v>
      </c>
      <c r="C47" s="35">
        <f>SUM(C18:C27)</f>
        <v>793245.59799999988</v>
      </c>
      <c r="D47" s="36">
        <f>SUM(D18:D27)</f>
        <v>592579</v>
      </c>
      <c r="E47" s="37">
        <f>SUM(E18:E27)</f>
        <v>249564.35100000002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SUM(L18:L27)</f>
        <v>700341.90999999992</v>
      </c>
      <c r="M47" s="35">
        <f>SUM(M18:M27)</f>
        <v>502892.82999999996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2" x14ac:dyDescent="0.2">
      <c r="A48" s="271" t="s">
        <v>16</v>
      </c>
      <c r="B48" s="272"/>
      <c r="C48" s="273">
        <f>C46/$C$46</f>
        <v>1</v>
      </c>
      <c r="D48" s="274">
        <f>D46/$D$46</f>
        <v>1</v>
      </c>
      <c r="E48" s="276">
        <f>E46/$C$46</f>
        <v>0.31518988663356534</v>
      </c>
      <c r="F48" s="273"/>
      <c r="G48" s="273"/>
      <c r="H48" s="273"/>
      <c r="I48" s="273"/>
      <c r="J48" s="273"/>
      <c r="K48" s="273"/>
      <c r="L48" s="273">
        <f>L46/$C$46</f>
        <v>0.8918553487373071</v>
      </c>
      <c r="M48" s="273">
        <f>M46/$D$46</f>
        <v>0.8554609599277434</v>
      </c>
      <c r="N48" s="272"/>
      <c r="O48" s="273" t="s">
        <v>23</v>
      </c>
      <c r="P48" s="273" t="s">
        <v>23</v>
      </c>
      <c r="Q48" s="272"/>
      <c r="R48" s="273" t="s">
        <v>23</v>
      </c>
      <c r="S48" s="274" t="s">
        <v>23</v>
      </c>
    </row>
    <row r="49" spans="1:19" x14ac:dyDescent="0.2">
      <c r="A49" s="127" t="s">
        <v>17</v>
      </c>
      <c r="B49" s="128"/>
      <c r="C49" s="39">
        <f>C46/C47</f>
        <v>0.94893754330042945</v>
      </c>
      <c r="D49" s="39">
        <f>D46/D47</f>
        <v>0.96780239259238021</v>
      </c>
      <c r="E49" s="41">
        <f>E46/E47</f>
        <v>0.95068146171245416</v>
      </c>
      <c r="F49" s="39"/>
      <c r="G49" s="39"/>
      <c r="H49" s="39"/>
      <c r="I49" s="39"/>
      <c r="J49" s="39"/>
      <c r="K49" s="39"/>
      <c r="L49" s="39">
        <f>L46/L47</f>
        <v>0.95858273996482679</v>
      </c>
      <c r="M49" s="39">
        <f>M46/M47</f>
        <v>0.97556834325913944</v>
      </c>
      <c r="N49" s="39"/>
      <c r="O49" s="39" t="s">
        <v>23</v>
      </c>
      <c r="P49" s="39" t="s">
        <v>23</v>
      </c>
      <c r="Q49" s="39"/>
      <c r="R49" s="39" t="s">
        <v>23</v>
      </c>
      <c r="S49" s="40" t="s">
        <v>23</v>
      </c>
    </row>
    <row r="50" spans="1:19" ht="12.6" customHeight="1" x14ac:dyDescent="0.2">
      <c r="A50" s="67" t="s">
        <v>81</v>
      </c>
      <c r="B50" s="67"/>
      <c r="D50" s="67"/>
      <c r="E50" s="67" t="s">
        <v>92</v>
      </c>
    </row>
    <row r="51" spans="1:19" hidden="1" x14ac:dyDescent="0.2">
      <c r="A51" s="67" t="s">
        <v>97</v>
      </c>
    </row>
    <row r="52" spans="1:19" x14ac:dyDescent="0.2">
      <c r="A52" s="247" t="s">
        <v>122</v>
      </c>
      <c r="C52" s="353">
        <v>61736.828999999998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H5" sqref="H5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33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'その他(月別集計)'!A18</f>
        <v>令和5年１月</v>
      </c>
      <c r="B6" s="48">
        <f>+'その他(月別集計)'!C18</f>
        <v>228.869</v>
      </c>
      <c r="C6" s="63">
        <v>0.74567893994337409</v>
      </c>
      <c r="D6" s="48">
        <f>+'その他(月別集計)'!D18</f>
        <v>242.44800000000001</v>
      </c>
      <c r="E6" s="63">
        <v>0.69487857795916974</v>
      </c>
      <c r="F6" s="141" t="s">
        <v>57</v>
      </c>
      <c r="G6" s="142" t="s">
        <v>61</v>
      </c>
      <c r="H6" s="123" t="s">
        <v>57</v>
      </c>
      <c r="I6" s="143" t="s">
        <v>61</v>
      </c>
      <c r="J6" s="123" t="s">
        <v>57</v>
      </c>
      <c r="K6" s="143" t="s">
        <v>61</v>
      </c>
      <c r="L6" s="141" t="s">
        <v>57</v>
      </c>
      <c r="M6" s="143" t="s">
        <v>61</v>
      </c>
      <c r="N6" s="123" t="s">
        <v>57</v>
      </c>
      <c r="O6" s="142" t="s">
        <v>61</v>
      </c>
      <c r="P6" s="123" t="s">
        <v>57</v>
      </c>
      <c r="Q6" s="143" t="s">
        <v>61</v>
      </c>
      <c r="R6" s="123" t="s">
        <v>57</v>
      </c>
      <c r="S6" s="143" t="s">
        <v>61</v>
      </c>
      <c r="T6" s="141" t="s">
        <v>57</v>
      </c>
      <c r="U6" s="143" t="s">
        <v>61</v>
      </c>
      <c r="V6" s="123" t="s">
        <v>57</v>
      </c>
      <c r="W6" s="142" t="s">
        <v>61</v>
      </c>
      <c r="X6" s="123" t="s">
        <v>57</v>
      </c>
      <c r="Y6" s="143" t="s">
        <v>61</v>
      </c>
      <c r="Z6" s="123" t="s">
        <v>57</v>
      </c>
      <c r="AA6" s="142" t="s">
        <v>61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216.256</v>
      </c>
      <c r="C7" s="64">
        <v>0.70306805509949966</v>
      </c>
      <c r="D7" s="35">
        <f>+'その他(月別集計)'!D19</f>
        <v>251.29</v>
      </c>
      <c r="E7" s="64">
        <v>0.72248801076443592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227.511</v>
      </c>
      <c r="C8" s="63">
        <v>0.68518947961245746</v>
      </c>
      <c r="D8" s="48">
        <f>+'その他(月別集計)'!D20</f>
        <v>259.96199999999999</v>
      </c>
      <c r="E8" s="63">
        <v>0.65708862135294099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227.99199999999999</v>
      </c>
      <c r="C9" s="64">
        <v>0.75662652201760872</v>
      </c>
      <c r="D9" s="35">
        <f>+'その他(月別集計)'!D21</f>
        <v>268.67599999999999</v>
      </c>
      <c r="E9" s="64">
        <v>0.66977611475209586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212.41499999999999</v>
      </c>
      <c r="C10" s="63">
        <v>0.78093749999999995</v>
      </c>
      <c r="D10" s="48">
        <f>+'その他(月別集計)'!D22</f>
        <v>253.614</v>
      </c>
      <c r="E10" s="63">
        <v>0.7064456824512535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233.64</v>
      </c>
      <c r="C11" s="64">
        <v>0.85952359054538763</v>
      </c>
      <c r="D11" s="35">
        <f>+'その他(月別集計)'!D23</f>
        <v>259.66300000000001</v>
      </c>
      <c r="E11" s="64">
        <v>0.7134696546721474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233.55600000000001</v>
      </c>
      <c r="C12" s="63">
        <v>0.84669902807031538</v>
      </c>
      <c r="D12" s="48">
        <f>+'その他(月別集計)'!D24</f>
        <v>274.30399999999997</v>
      </c>
      <c r="E12" s="63">
        <v>0.84132782475608592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230.072</v>
      </c>
      <c r="C13" s="64">
        <v>0.95120206718346256</v>
      </c>
      <c r="D13" s="35">
        <f>+'その他(月別集計)'!D25</f>
        <v>313.44099999999997</v>
      </c>
      <c r="E13" s="64">
        <v>1.0734501393864255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237.55600000000001</v>
      </c>
      <c r="C14" s="63">
        <v>0.89513725342427053</v>
      </c>
      <c r="D14" s="48">
        <f>+'その他(月別集計)'!D26</f>
        <v>276.11099999999999</v>
      </c>
      <c r="E14" s="63">
        <v>0.85975176863292146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270.59399999999999</v>
      </c>
      <c r="C15" s="64">
        <v>1.0490701217739216</v>
      </c>
      <c r="D15" s="35">
        <f>+'その他(月別集計)'!D27</f>
        <v>286.94499999999999</v>
      </c>
      <c r="E15" s="64">
        <v>0.97217422533016207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247.125</v>
      </c>
      <c r="C16" s="63">
        <v>1.0708992737168708</v>
      </c>
      <c r="D16" s="48">
        <f>+'その他(月別集計)'!D28</f>
        <v>280.87900000000002</v>
      </c>
      <c r="E16" s="63">
        <v>1.0686514353111269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250.44900000000001</v>
      </c>
      <c r="C17" s="116">
        <v>0.94615096919944253</v>
      </c>
      <c r="D17" s="114">
        <f>+'その他(月別集計)'!D29</f>
        <v>256.71899999999999</v>
      </c>
      <c r="E17" s="116">
        <v>0.85440851483039559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+'その他(月別集計)'!C30</f>
        <v>2816.0350000000003</v>
      </c>
      <c r="C18" s="69"/>
      <c r="D18" s="151">
        <f>+'その他(月別集計)'!D30</f>
        <v>3224.0519999999997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70</v>
      </c>
      <c r="B19" s="35">
        <f>+'その他(月別集計)'!C31</f>
        <v>3328.2159999999999</v>
      </c>
      <c r="C19" s="64"/>
      <c r="D19" s="35">
        <f>+'その他(月別集計)'!D31</f>
        <v>4014.0729999999999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53</v>
      </c>
      <c r="B21" s="144">
        <f>B18/B19</f>
        <v>0.84610944722337744</v>
      </c>
      <c r="C21" s="144"/>
      <c r="D21" s="144">
        <f>D18/D19</f>
        <v>0.80318718668046141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307" t="str">
        <f>'その他(月別集計)'!A34</f>
        <v>令和6年１月</v>
      </c>
      <c r="B22" s="308">
        <f>+'その他(月別集計)'!C34</f>
        <v>189.63900000000001</v>
      </c>
      <c r="C22" s="309">
        <f t="shared" ref="C22:C33" si="0">B22/B6</f>
        <v>0.82859190191769094</v>
      </c>
      <c r="D22" s="308">
        <f>+'その他(月別集計)'!D34</f>
        <v>250.77600000000001</v>
      </c>
      <c r="E22" s="309">
        <f t="shared" ref="E22:E33" si="1">D22/D6</f>
        <v>1.0343496337358939</v>
      </c>
      <c r="F22" s="310" t="s">
        <v>57</v>
      </c>
      <c r="G22" s="311" t="s">
        <v>61</v>
      </c>
      <c r="H22" s="312" t="s">
        <v>57</v>
      </c>
      <c r="I22" s="313" t="s">
        <v>56</v>
      </c>
      <c r="J22" s="312" t="s">
        <v>57</v>
      </c>
      <c r="K22" s="313" t="s">
        <v>61</v>
      </c>
      <c r="L22" s="310" t="s">
        <v>57</v>
      </c>
      <c r="M22" s="313" t="s">
        <v>56</v>
      </c>
      <c r="N22" s="312" t="s">
        <v>57</v>
      </c>
      <c r="O22" s="311" t="s">
        <v>61</v>
      </c>
      <c r="P22" s="312" t="s">
        <v>57</v>
      </c>
      <c r="Q22" s="313" t="s">
        <v>56</v>
      </c>
      <c r="R22" s="312" t="s">
        <v>57</v>
      </c>
      <c r="S22" s="313" t="s">
        <v>61</v>
      </c>
      <c r="T22" s="310" t="s">
        <v>57</v>
      </c>
      <c r="U22" s="313" t="s">
        <v>56</v>
      </c>
      <c r="V22" s="312" t="s">
        <v>57</v>
      </c>
      <c r="W22" s="311" t="s">
        <v>61</v>
      </c>
      <c r="X22" s="312" t="s">
        <v>57</v>
      </c>
      <c r="Y22" s="313" t="s">
        <v>56</v>
      </c>
      <c r="Z22" s="312" t="s">
        <v>57</v>
      </c>
      <c r="AA22" s="311" t="s">
        <v>61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169.97</v>
      </c>
      <c r="C23" s="65">
        <f t="shared" si="0"/>
        <v>0.78596663213968632</v>
      </c>
      <c r="D23" s="35">
        <f>+'その他(月別集計)'!D35</f>
        <v>236.10300000000001</v>
      </c>
      <c r="E23" s="65">
        <f t="shared" si="1"/>
        <v>0.93956385053125879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190.19399999999999</v>
      </c>
      <c r="C24" s="63">
        <f t="shared" si="0"/>
        <v>0.83597716154383739</v>
      </c>
      <c r="D24" s="48">
        <f>+'その他(月別集計)'!D36</f>
        <v>239.25700000000001</v>
      </c>
      <c r="E24" s="63">
        <f t="shared" si="1"/>
        <v>0.92035374400873982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192.238</v>
      </c>
      <c r="C25" s="65">
        <f t="shared" si="0"/>
        <v>0.84317870802484296</v>
      </c>
      <c r="D25" s="35">
        <f>+'その他(月別集計)'!D37</f>
        <v>254.30199999999999</v>
      </c>
      <c r="E25" s="65">
        <f t="shared" si="1"/>
        <v>0.94650061784454143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191.095</v>
      </c>
      <c r="C26" s="240">
        <f t="shared" si="0"/>
        <v>0.89963044041145868</v>
      </c>
      <c r="D26" s="48">
        <f>+'その他(月別集計)'!D38</f>
        <v>239.059</v>
      </c>
      <c r="E26" s="63">
        <f t="shared" si="1"/>
        <v>0.94260963511478069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198.60599999999999</v>
      </c>
      <c r="C27" s="65">
        <f t="shared" si="0"/>
        <v>0.85005136106831025</v>
      </c>
      <c r="D27" s="35">
        <f>+'その他(月別集計)'!D39</f>
        <v>246.18299999999999</v>
      </c>
      <c r="E27" s="65">
        <f t="shared" si="1"/>
        <v>0.94808655834678013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231.233</v>
      </c>
      <c r="C28" s="63">
        <f t="shared" si="0"/>
        <v>0.99005377725256472</v>
      </c>
      <c r="D28" s="48">
        <f>+'その他(月別集計)'!D40</f>
        <v>251.374</v>
      </c>
      <c r="E28" s="63">
        <f t="shared" si="1"/>
        <v>0.9164066145590295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166.28100000000001</v>
      </c>
      <c r="C29" s="65">
        <f t="shared" si="0"/>
        <v>0.72273462220522278</v>
      </c>
      <c r="D29" s="35">
        <f>+'その他(月別集計)'!D41</f>
        <v>205.98099999999999</v>
      </c>
      <c r="E29" s="65">
        <f>D29/D13</f>
        <v>0.65716035872779888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203.51599999999999</v>
      </c>
      <c r="C30" s="63">
        <f t="shared" si="0"/>
        <v>0.85670747108050305</v>
      </c>
      <c r="D30" s="48">
        <f>+'その他(月別集計)'!D42</f>
        <v>227.655</v>
      </c>
      <c r="E30" s="63">
        <f t="shared" si="1"/>
        <v>0.82450536197398872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192.68299999999999</v>
      </c>
      <c r="C31" s="65">
        <f t="shared" si="0"/>
        <v>0.71207417755013047</v>
      </c>
      <c r="D31" s="35">
        <f>+'その他(月別集計)'!D43</f>
        <v>239.84299999999999</v>
      </c>
      <c r="E31" s="65">
        <f t="shared" si="1"/>
        <v>0.8358500757984979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1925.4549999999999</v>
      </c>
      <c r="C34" s="81"/>
      <c r="D34" s="81">
        <f>SUM(D22:D33)</f>
        <v>2390.5329999999999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70</v>
      </c>
      <c r="B35" s="35">
        <f>'その他(月別集計)'!C47</f>
        <v>2318.4610000000002</v>
      </c>
      <c r="C35" s="35"/>
      <c r="D35" s="35">
        <f>'その他(月別集計)'!D47</f>
        <v>2686.4539999999997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0.83048841451290301</v>
      </c>
      <c r="C37" s="39"/>
      <c r="D37" s="39">
        <f>D34/D35</f>
        <v>0.88984698788812322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G50"/>
  <sheetViews>
    <sheetView view="pageBreakPreview" zoomScale="60" zoomScaleNormal="80" workbookViewId="0">
      <pane ySplit="5" topLeftCell="A19" activePane="bottomLeft" state="frozen"/>
      <selection activeCell="J33" sqref="J33"/>
      <selection pane="bottomLeft" activeCell="T19" sqref="T19:AC40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20" width="10.77734375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</cols>
  <sheetData>
    <row r="1" spans="1:29" ht="16.2" x14ac:dyDescent="0.2">
      <c r="A1" s="1" t="s">
        <v>0</v>
      </c>
    </row>
    <row r="2" spans="1:29" x14ac:dyDescent="0.2">
      <c r="N2" t="s">
        <v>84</v>
      </c>
    </row>
    <row r="3" spans="1:29" x14ac:dyDescent="0.2">
      <c r="A3" t="s">
        <v>31</v>
      </c>
      <c r="D3" s="128"/>
      <c r="N3" t="s">
        <v>91</v>
      </c>
    </row>
    <row r="4" spans="1:29" ht="14.4" customHeight="1" x14ac:dyDescent="0.2">
      <c r="A4" s="126"/>
      <c r="B4" s="77"/>
      <c r="C4" s="77" t="s">
        <v>20</v>
      </c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9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29" ht="14.4" customHeight="1" x14ac:dyDescent="0.2">
      <c r="A6" s="97" t="s">
        <v>85</v>
      </c>
      <c r="B6" s="107">
        <v>2011</v>
      </c>
      <c r="C6" s="99">
        <v>902028</v>
      </c>
      <c r="D6" s="99">
        <v>513386</v>
      </c>
      <c r="E6" s="206">
        <v>275695</v>
      </c>
      <c r="F6" s="99">
        <v>41717</v>
      </c>
      <c r="G6" s="99">
        <v>32014</v>
      </c>
      <c r="H6" s="99"/>
      <c r="I6" s="99">
        <v>18946</v>
      </c>
      <c r="J6" s="99">
        <v>20665</v>
      </c>
      <c r="K6" s="99"/>
      <c r="L6" s="99">
        <v>780694</v>
      </c>
      <c r="M6" s="99">
        <v>417176</v>
      </c>
      <c r="N6" s="99"/>
      <c r="O6" s="99">
        <v>33362</v>
      </c>
      <c r="P6" s="99">
        <v>22798</v>
      </c>
      <c r="Q6" s="99"/>
      <c r="R6" s="99">
        <v>27309</v>
      </c>
      <c r="S6" s="207">
        <v>20734</v>
      </c>
    </row>
    <row r="7" spans="1:29" ht="14.4" customHeight="1" x14ac:dyDescent="0.2">
      <c r="A7" s="256" t="s">
        <v>87</v>
      </c>
      <c r="B7" s="254">
        <v>2012</v>
      </c>
      <c r="C7" s="239">
        <v>978523</v>
      </c>
      <c r="D7" s="248">
        <v>538278</v>
      </c>
      <c r="E7" s="255">
        <v>322209</v>
      </c>
      <c r="F7" s="239">
        <v>38989</v>
      </c>
      <c r="G7" s="239">
        <v>28418</v>
      </c>
      <c r="H7" s="239"/>
      <c r="I7" s="239">
        <v>18583</v>
      </c>
      <c r="J7" s="239">
        <v>20152</v>
      </c>
      <c r="K7" s="239"/>
      <c r="L7" s="239">
        <v>860793</v>
      </c>
      <c r="M7" s="239">
        <v>448102</v>
      </c>
      <c r="N7" s="239"/>
      <c r="O7" s="239">
        <v>32484</v>
      </c>
      <c r="P7" s="239">
        <v>21974</v>
      </c>
      <c r="Q7" s="239"/>
      <c r="R7" s="239">
        <v>27674</v>
      </c>
      <c r="S7" s="248">
        <v>19632</v>
      </c>
    </row>
    <row r="8" spans="1:29" ht="14.4" customHeight="1" x14ac:dyDescent="0.2">
      <c r="A8" s="97" t="s">
        <v>93</v>
      </c>
      <c r="B8" s="107">
        <v>2013</v>
      </c>
      <c r="C8" s="99">
        <v>958503</v>
      </c>
      <c r="D8" s="99">
        <v>532851</v>
      </c>
      <c r="E8" s="206">
        <v>309015</v>
      </c>
      <c r="F8" s="99">
        <v>32866</v>
      </c>
      <c r="G8" s="99">
        <v>24577</v>
      </c>
      <c r="H8" s="99"/>
      <c r="I8" s="99">
        <v>17508</v>
      </c>
      <c r="J8" s="99">
        <v>19907</v>
      </c>
      <c r="K8" s="99"/>
      <c r="L8" s="99">
        <v>851841</v>
      </c>
      <c r="M8" s="99">
        <v>448879</v>
      </c>
      <c r="N8" s="99"/>
      <c r="O8" s="99">
        <v>28720</v>
      </c>
      <c r="P8" s="99">
        <v>19390</v>
      </c>
      <c r="Q8" s="99"/>
      <c r="R8" s="99">
        <v>27568</v>
      </c>
      <c r="S8" s="207">
        <v>20099</v>
      </c>
    </row>
    <row r="9" spans="1:29" ht="14.4" customHeight="1" x14ac:dyDescent="0.2">
      <c r="A9" s="256" t="s">
        <v>94</v>
      </c>
      <c r="B9" s="254">
        <v>2014</v>
      </c>
      <c r="C9" s="239">
        <v>975508</v>
      </c>
      <c r="D9" s="248">
        <v>553149</v>
      </c>
      <c r="E9" s="255">
        <v>317289</v>
      </c>
      <c r="F9" s="239">
        <v>29260</v>
      </c>
      <c r="G9" s="239">
        <v>23232</v>
      </c>
      <c r="H9" s="239"/>
      <c r="I9" s="239">
        <v>17911</v>
      </c>
      <c r="J9" s="239">
        <v>20327</v>
      </c>
      <c r="K9" s="239"/>
      <c r="L9" s="239">
        <v>869473</v>
      </c>
      <c r="M9" s="239">
        <v>468556</v>
      </c>
      <c r="N9" s="239"/>
      <c r="O9" s="239">
        <v>28593</v>
      </c>
      <c r="P9" s="239">
        <v>19210</v>
      </c>
      <c r="Q9" s="239"/>
      <c r="R9" s="239">
        <v>30271</v>
      </c>
      <c r="S9" s="248">
        <v>21824</v>
      </c>
      <c r="T9" s="304"/>
    </row>
    <row r="10" spans="1:29" ht="14.4" customHeight="1" x14ac:dyDescent="0.2">
      <c r="A10" s="97" t="s">
        <v>95</v>
      </c>
      <c r="B10" s="107">
        <v>2015</v>
      </c>
      <c r="C10" s="35">
        <v>953570</v>
      </c>
      <c r="D10" s="36">
        <v>555179</v>
      </c>
      <c r="E10" s="37">
        <v>302466</v>
      </c>
      <c r="F10" s="35">
        <v>28378</v>
      </c>
      <c r="G10" s="35">
        <v>23595</v>
      </c>
      <c r="H10" s="35"/>
      <c r="I10" s="35">
        <v>17839</v>
      </c>
      <c r="J10" s="35">
        <v>20432</v>
      </c>
      <c r="K10" s="35"/>
      <c r="L10" s="35">
        <v>849252</v>
      </c>
      <c r="M10" s="35">
        <v>469392</v>
      </c>
      <c r="N10" s="35"/>
      <c r="O10" s="35">
        <v>27155</v>
      </c>
      <c r="P10" s="35">
        <v>18989</v>
      </c>
      <c r="Q10" s="35"/>
      <c r="R10" s="35">
        <v>30946</v>
      </c>
      <c r="S10" s="36">
        <v>22771</v>
      </c>
      <c r="T10" s="304"/>
    </row>
    <row r="11" spans="1:29" ht="14.4" customHeight="1" x14ac:dyDescent="0.2">
      <c r="A11" s="256" t="s">
        <v>96</v>
      </c>
      <c r="B11" s="254">
        <v>2016</v>
      </c>
      <c r="C11" s="239">
        <v>960888</v>
      </c>
      <c r="D11" s="248">
        <v>543372</v>
      </c>
      <c r="E11" s="255">
        <v>306641</v>
      </c>
      <c r="F11" s="239">
        <v>26758</v>
      </c>
      <c r="G11" s="239">
        <v>21842</v>
      </c>
      <c r="H11" s="239"/>
      <c r="I11" s="239">
        <v>16333</v>
      </c>
      <c r="J11" s="239">
        <v>18317</v>
      </c>
      <c r="K11" s="239"/>
      <c r="L11" s="239">
        <v>860549</v>
      </c>
      <c r="M11" s="239">
        <v>463933</v>
      </c>
      <c r="N11" s="239"/>
      <c r="O11" s="239">
        <v>25810</v>
      </c>
      <c r="P11" s="239">
        <v>16596</v>
      </c>
      <c r="Q11" s="239"/>
      <c r="R11" s="239">
        <v>31438</v>
      </c>
      <c r="S11" s="248">
        <v>22684</v>
      </c>
      <c r="T11" s="304"/>
      <c r="V11" s="73"/>
      <c r="W11" s="73"/>
      <c r="X11" s="35"/>
      <c r="Z11" s="35"/>
    </row>
    <row r="12" spans="1:29" ht="14.4" customHeight="1" x14ac:dyDescent="0.2">
      <c r="A12" s="97" t="s">
        <v>100</v>
      </c>
      <c r="B12" s="107">
        <v>2017</v>
      </c>
      <c r="C12" s="35">
        <v>1019993</v>
      </c>
      <c r="D12" s="36">
        <v>576934</v>
      </c>
      <c r="E12" s="37">
        <v>317070</v>
      </c>
      <c r="F12" s="35">
        <v>31542</v>
      </c>
      <c r="G12" s="35">
        <v>25012</v>
      </c>
      <c r="H12" s="35"/>
      <c r="I12" s="35">
        <v>16865</v>
      </c>
      <c r="J12" s="35">
        <v>18654</v>
      </c>
      <c r="K12" s="35"/>
      <c r="L12" s="35">
        <v>910481</v>
      </c>
      <c r="M12" s="35">
        <v>490310</v>
      </c>
      <c r="N12" s="35"/>
      <c r="O12" s="35">
        <v>27629</v>
      </c>
      <c r="P12" s="35">
        <v>18304</v>
      </c>
      <c r="Q12" s="35"/>
      <c r="R12" s="35">
        <v>33476</v>
      </c>
      <c r="S12" s="36">
        <v>24655</v>
      </c>
      <c r="T12" s="304"/>
      <c r="V12" s="35"/>
      <c r="W12" s="35"/>
      <c r="X12" s="35"/>
      <c r="Z12" s="35"/>
    </row>
    <row r="13" spans="1:29" ht="14.4" customHeight="1" x14ac:dyDescent="0.2">
      <c r="A13" s="256" t="s">
        <v>101</v>
      </c>
      <c r="B13" s="254">
        <v>2018</v>
      </c>
      <c r="C13" s="239">
        <v>1051429.969</v>
      </c>
      <c r="D13" s="248">
        <v>606695.83499999996</v>
      </c>
      <c r="E13" s="255">
        <v>316589.5</v>
      </c>
      <c r="F13" s="239">
        <v>31545.002</v>
      </c>
      <c r="G13" s="239">
        <v>25839.113000000001</v>
      </c>
      <c r="H13" s="239"/>
      <c r="I13" s="239">
        <v>18051.258000000002</v>
      </c>
      <c r="J13" s="239">
        <v>20987.113000000001</v>
      </c>
      <c r="K13" s="239"/>
      <c r="L13" s="239">
        <v>941442.02500000002</v>
      </c>
      <c r="M13" s="239">
        <v>516579.14799999999</v>
      </c>
      <c r="N13" s="239"/>
      <c r="O13" s="239">
        <v>24597.309000000001</v>
      </c>
      <c r="P13" s="239">
        <v>16119.32</v>
      </c>
      <c r="Q13" s="239"/>
      <c r="R13" s="239">
        <v>35794.375</v>
      </c>
      <c r="S13" s="248">
        <v>27171.141</v>
      </c>
      <c r="T13" s="304"/>
      <c r="V13" s="73"/>
      <c r="W13" s="73"/>
      <c r="X13" s="35"/>
      <c r="Y13" s="352"/>
      <c r="Z13" s="35"/>
      <c r="AA13" s="304"/>
    </row>
    <row r="14" spans="1:29" ht="14.4" customHeight="1" x14ac:dyDescent="0.2">
      <c r="A14" s="97" t="s">
        <v>102</v>
      </c>
      <c r="B14" s="107">
        <v>2019</v>
      </c>
      <c r="C14" s="35">
        <v>1000279.876</v>
      </c>
      <c r="D14" s="36">
        <v>588006.00399999996</v>
      </c>
      <c r="E14" s="37">
        <v>311502.00199999998</v>
      </c>
      <c r="F14" s="35">
        <v>28892.276000000002</v>
      </c>
      <c r="G14" s="35">
        <v>24154.066999999999</v>
      </c>
      <c r="H14" s="35"/>
      <c r="I14" s="35">
        <v>17070.63</v>
      </c>
      <c r="J14" s="35">
        <v>20082.521000000001</v>
      </c>
      <c r="K14" s="35"/>
      <c r="L14" s="35">
        <v>895933.41599999997</v>
      </c>
      <c r="M14" s="35">
        <v>501754.4</v>
      </c>
      <c r="N14" s="35"/>
      <c r="O14" s="35">
        <v>23105.728999999999</v>
      </c>
      <c r="P14" s="35">
        <v>14873.380999999999</v>
      </c>
      <c r="Q14" s="35"/>
      <c r="R14" s="35">
        <v>34686.425000000003</v>
      </c>
      <c r="S14" s="36">
        <v>26800.758999999998</v>
      </c>
      <c r="T14">
        <v>2030675</v>
      </c>
      <c r="U14">
        <v>2320195</v>
      </c>
      <c r="V14" s="352">
        <v>2270583</v>
      </c>
      <c r="W14" s="35">
        <v>2148367</v>
      </c>
      <c r="X14" s="35">
        <v>2158138</v>
      </c>
      <c r="Y14" s="365">
        <v>2123.4949999999999</v>
      </c>
      <c r="Z14" s="35">
        <v>2363973</v>
      </c>
      <c r="AA14" s="178">
        <v>1881413</v>
      </c>
      <c r="AB14">
        <v>2275763</v>
      </c>
      <c r="AC14">
        <v>2323132</v>
      </c>
    </row>
    <row r="15" spans="1:29" ht="14.4" customHeight="1" x14ac:dyDescent="0.2">
      <c r="A15" s="256" t="s">
        <v>109</v>
      </c>
      <c r="B15" s="254">
        <v>2020</v>
      </c>
      <c r="C15" s="239">
        <v>821467.05700000003</v>
      </c>
      <c r="D15" s="248">
        <v>495104.56200000003</v>
      </c>
      <c r="E15" s="255">
        <v>264450.19400000008</v>
      </c>
      <c r="F15" s="239">
        <v>26164.542999999998</v>
      </c>
      <c r="G15" s="239">
        <v>21754.755000000001</v>
      </c>
      <c r="H15" s="239"/>
      <c r="I15" s="239">
        <v>14353.938999999997</v>
      </c>
      <c r="J15" s="239">
        <v>17202.54</v>
      </c>
      <c r="K15" s="239"/>
      <c r="L15" s="239">
        <v>734824.04999999993</v>
      </c>
      <c r="M15" s="239">
        <v>422624.50099999999</v>
      </c>
      <c r="N15" s="239"/>
      <c r="O15" s="239">
        <v>18788.514999999999</v>
      </c>
      <c r="P15" s="239">
        <v>12005.253000000001</v>
      </c>
      <c r="Q15" s="239"/>
      <c r="R15" s="239">
        <v>27336.01</v>
      </c>
      <c r="S15" s="248">
        <v>21517.512999999999</v>
      </c>
      <c r="T15">
        <v>1988154</v>
      </c>
      <c r="U15">
        <v>2206796</v>
      </c>
      <c r="V15" s="352">
        <v>2215605</v>
      </c>
      <c r="W15" s="73">
        <v>2256291</v>
      </c>
      <c r="X15" s="35">
        <v>2188481</v>
      </c>
      <c r="Y15" s="365">
        <v>2181.163</v>
      </c>
      <c r="Z15" s="35">
        <v>2443301</v>
      </c>
      <c r="AA15" s="178">
        <v>1950449</v>
      </c>
      <c r="AB15">
        <v>2310720</v>
      </c>
      <c r="AC15">
        <v>2422948</v>
      </c>
    </row>
    <row r="16" spans="1:29" ht="14.4" customHeight="1" x14ac:dyDescent="0.2">
      <c r="A16" s="97" t="s">
        <v>110</v>
      </c>
      <c r="B16" s="107">
        <v>2021</v>
      </c>
      <c r="C16" s="88">
        <v>904439.85100000002</v>
      </c>
      <c r="D16" s="90">
        <v>570890.647</v>
      </c>
      <c r="E16" s="89">
        <v>287981.29700000002</v>
      </c>
      <c r="F16" s="88">
        <v>31483.05</v>
      </c>
      <c r="G16" s="88">
        <v>27088.670999999998</v>
      </c>
      <c r="H16" s="88"/>
      <c r="I16" s="88">
        <v>17598.400000000001</v>
      </c>
      <c r="J16" s="88">
        <v>21022.350999999999</v>
      </c>
      <c r="K16" s="88"/>
      <c r="L16" s="88">
        <v>798454.75199999998</v>
      </c>
      <c r="M16" s="88">
        <v>479482.72499999998</v>
      </c>
      <c r="N16" s="88"/>
      <c r="O16" s="88">
        <v>22975.565999999999</v>
      </c>
      <c r="P16" s="88">
        <v>15482.843000000001</v>
      </c>
      <c r="Q16" s="88"/>
      <c r="R16" s="88">
        <v>33928.082999999999</v>
      </c>
      <c r="S16" s="90">
        <v>27814.057000000001</v>
      </c>
      <c r="T16">
        <v>1166789</v>
      </c>
      <c r="U16">
        <v>1269005</v>
      </c>
      <c r="V16" s="352">
        <v>1336539</v>
      </c>
      <c r="W16" s="35">
        <v>1223149</v>
      </c>
      <c r="X16" s="35">
        <v>1185864</v>
      </c>
      <c r="Y16" s="365">
        <v>1250.981</v>
      </c>
      <c r="Z16" s="35">
        <v>1440171</v>
      </c>
      <c r="AA16" s="178">
        <v>1081250</v>
      </c>
      <c r="AB16">
        <v>1281498</v>
      </c>
      <c r="AC16">
        <v>1367787</v>
      </c>
    </row>
    <row r="17" spans="1:33" s="84" customFormat="1" ht="14.4" customHeight="1" x14ac:dyDescent="0.2">
      <c r="A17" s="316" t="s">
        <v>112</v>
      </c>
      <c r="B17" s="335">
        <v>2022</v>
      </c>
      <c r="C17" s="318">
        <v>875225.61100000003</v>
      </c>
      <c r="D17" s="319">
        <v>607312.88900000008</v>
      </c>
      <c r="E17" s="320">
        <v>283886.72200000001</v>
      </c>
      <c r="F17" s="318">
        <v>29856.595000000001</v>
      </c>
      <c r="G17" s="318">
        <v>28168.976000000002</v>
      </c>
      <c r="H17" s="318"/>
      <c r="I17" s="318">
        <v>16793.231</v>
      </c>
      <c r="J17" s="318">
        <v>21287.956999999999</v>
      </c>
      <c r="K17" s="318"/>
      <c r="L17" s="318">
        <v>771023.18299999996</v>
      </c>
      <c r="M17" s="318">
        <v>511600.788</v>
      </c>
      <c r="N17" s="318"/>
      <c r="O17" s="318">
        <v>21885.793000000005</v>
      </c>
      <c r="P17" s="318">
        <v>16162.981</v>
      </c>
      <c r="Q17" s="318"/>
      <c r="R17" s="318">
        <v>35666.809000000001</v>
      </c>
      <c r="S17" s="319">
        <v>30092.186999999998</v>
      </c>
      <c r="T17">
        <v>1495597</v>
      </c>
      <c r="U17" s="84">
        <v>1591851</v>
      </c>
      <c r="V17" s="352">
        <v>1678342</v>
      </c>
      <c r="W17" s="73">
        <v>1654997</v>
      </c>
      <c r="X17" s="73">
        <v>1647285</v>
      </c>
      <c r="Y17" s="365">
        <v>1614.7619999999999</v>
      </c>
      <c r="Z17" s="73">
        <v>1876796</v>
      </c>
      <c r="AA17" s="178">
        <v>1531022</v>
      </c>
      <c r="AB17" s="84">
        <v>1700119</v>
      </c>
      <c r="AC17" s="84">
        <v>1886947</v>
      </c>
    </row>
    <row r="18" spans="1:33" s="102" customFormat="1" ht="14.4" customHeight="1" x14ac:dyDescent="0.2">
      <c r="A18" s="105" t="s">
        <v>111</v>
      </c>
      <c r="B18" s="102">
        <v>2023</v>
      </c>
      <c r="C18" s="88">
        <v>62745.455999999998</v>
      </c>
      <c r="D18" s="90">
        <v>45479.096000000005</v>
      </c>
      <c r="E18" s="89">
        <v>19202.182000000001</v>
      </c>
      <c r="F18" s="88">
        <v>2310.8130000000001</v>
      </c>
      <c r="G18" s="88">
        <v>2197.1689999999999</v>
      </c>
      <c r="H18" s="88"/>
      <c r="I18" s="88">
        <v>1221.297</v>
      </c>
      <c r="J18" s="88">
        <v>1546.4749999999999</v>
      </c>
      <c r="K18" s="88"/>
      <c r="L18" s="88">
        <v>54832.932000000001</v>
      </c>
      <c r="M18" s="88">
        <v>38180.472000000002</v>
      </c>
      <c r="N18" s="88"/>
      <c r="O18" s="88">
        <v>1631.8589999999999</v>
      </c>
      <c r="P18" s="88">
        <v>1248.72</v>
      </c>
      <c r="Q18" s="88"/>
      <c r="R18" s="88">
        <v>2748.5549999999998</v>
      </c>
      <c r="S18" s="90">
        <v>2306.2600000000002</v>
      </c>
      <c r="T18">
        <v>59660223</v>
      </c>
      <c r="U18" s="102">
        <v>64581934</v>
      </c>
      <c r="V18" s="352">
        <v>65971301</v>
      </c>
      <c r="W18" s="88">
        <v>65913360</v>
      </c>
      <c r="X18" s="88">
        <v>65439888</v>
      </c>
      <c r="Y18" s="365">
        <v>68112.873000000007</v>
      </c>
      <c r="Z18" s="88">
        <v>76597433</v>
      </c>
      <c r="AA18" s="178">
        <v>54451791</v>
      </c>
      <c r="AB18" s="102">
        <v>68084888</v>
      </c>
      <c r="AC18" s="102">
        <v>76548603</v>
      </c>
    </row>
    <row r="19" spans="1:33" s="84" customFormat="1" ht="14.4" customHeight="1" x14ac:dyDescent="0.2">
      <c r="A19" s="93" t="s">
        <v>5</v>
      </c>
      <c r="C19" s="73">
        <v>72482.526999999987</v>
      </c>
      <c r="D19" s="74">
        <v>51196.877</v>
      </c>
      <c r="E19" s="75">
        <v>22995.557000000001</v>
      </c>
      <c r="F19" s="73">
        <v>2437.2269999999999</v>
      </c>
      <c r="G19" s="73">
        <v>2356.7510000000002</v>
      </c>
      <c r="H19" s="73"/>
      <c r="I19" s="73">
        <v>1250.069</v>
      </c>
      <c r="J19" s="73">
        <v>1684.73</v>
      </c>
      <c r="K19" s="73"/>
      <c r="L19" s="73">
        <v>63970.339</v>
      </c>
      <c r="M19" s="73">
        <v>43270.889000000003</v>
      </c>
      <c r="N19" s="73"/>
      <c r="O19" s="73">
        <v>1749.4580000000001</v>
      </c>
      <c r="P19" s="73">
        <v>1336.4749999999999</v>
      </c>
      <c r="Q19" s="73"/>
      <c r="R19" s="73">
        <v>3075.4340000000002</v>
      </c>
      <c r="S19" s="74">
        <v>2548.0320000000002</v>
      </c>
      <c r="T19"/>
      <c r="V19" s="352"/>
      <c r="W19" s="73"/>
      <c r="X19" s="73"/>
      <c r="Y19" s="365"/>
      <c r="Z19" s="73"/>
      <c r="AA19" s="178"/>
    </row>
    <row r="20" spans="1:33" s="102" customFormat="1" ht="14.4" customHeight="1" x14ac:dyDescent="0.2">
      <c r="A20" s="105" t="s">
        <v>6</v>
      </c>
      <c r="C20" s="88">
        <v>84741.020999999993</v>
      </c>
      <c r="D20" s="90">
        <v>59757.384000000005</v>
      </c>
      <c r="E20" s="89">
        <v>27019.042000000001</v>
      </c>
      <c r="F20" s="88">
        <v>2529.2060000000001</v>
      </c>
      <c r="G20" s="88">
        <v>2431.7600000000002</v>
      </c>
      <c r="H20" s="88"/>
      <c r="I20" s="88">
        <v>1359.6990000000001</v>
      </c>
      <c r="J20" s="88">
        <v>1749.47</v>
      </c>
      <c r="K20" s="88"/>
      <c r="L20" s="88">
        <v>75409.64</v>
      </c>
      <c r="M20" s="88">
        <v>51260.654999999999</v>
      </c>
      <c r="N20" s="88"/>
      <c r="O20" s="88">
        <v>1952.538</v>
      </c>
      <c r="P20" s="88">
        <v>1444.25</v>
      </c>
      <c r="Q20" s="88"/>
      <c r="R20" s="88">
        <v>3489.9380000000001</v>
      </c>
      <c r="S20" s="90">
        <v>2871.2489999999998</v>
      </c>
      <c r="T20" s="84"/>
      <c r="V20" s="352"/>
      <c r="W20" s="88"/>
      <c r="X20" s="88"/>
      <c r="Y20" s="365"/>
      <c r="Z20" s="88"/>
      <c r="AA20" s="178"/>
    </row>
    <row r="21" spans="1:33" s="325" customFormat="1" ht="14.4" customHeight="1" x14ac:dyDescent="0.2">
      <c r="A21" s="93" t="s">
        <v>7</v>
      </c>
      <c r="B21" s="84"/>
      <c r="C21" s="73">
        <v>77403.833000000013</v>
      </c>
      <c r="D21" s="74">
        <v>55660.179000000004</v>
      </c>
      <c r="E21" s="75">
        <v>24690.611000000001</v>
      </c>
      <c r="F21" s="73">
        <v>2376.2150000000001</v>
      </c>
      <c r="G21" s="73">
        <v>2373.5709999999999</v>
      </c>
      <c r="H21" s="73"/>
      <c r="I21" s="73">
        <v>1290.123</v>
      </c>
      <c r="J21" s="73">
        <v>1712.175</v>
      </c>
      <c r="K21" s="73"/>
      <c r="L21" s="73">
        <v>68737.694000000003</v>
      </c>
      <c r="M21" s="73">
        <v>47537.067000000003</v>
      </c>
      <c r="N21" s="73"/>
      <c r="O21" s="73">
        <v>1774.6980000000001</v>
      </c>
      <c r="P21" s="73">
        <v>1332.521</v>
      </c>
      <c r="Q21" s="73"/>
      <c r="R21" s="73">
        <v>3225.1030000000001</v>
      </c>
      <c r="S21" s="74">
        <v>2704.8449999999998</v>
      </c>
      <c r="T21" s="102"/>
      <c r="U21" s="84"/>
      <c r="V21" s="352"/>
      <c r="W21" s="73"/>
      <c r="X21" s="73"/>
      <c r="Y21" s="365"/>
      <c r="Z21" s="73"/>
      <c r="AA21" s="178"/>
      <c r="AB21" s="84"/>
      <c r="AC21" s="84"/>
      <c r="AD21" s="84"/>
      <c r="AE21" s="84"/>
      <c r="AF21" s="84"/>
      <c r="AG21" s="84"/>
    </row>
    <row r="22" spans="1:33" s="328" customFormat="1" ht="14.4" customHeight="1" x14ac:dyDescent="0.2">
      <c r="A22" s="105" t="s">
        <v>8</v>
      </c>
      <c r="B22" s="102"/>
      <c r="C22" s="88">
        <v>68550.595000000001</v>
      </c>
      <c r="D22" s="90">
        <v>49204.882999999994</v>
      </c>
      <c r="E22" s="89">
        <v>21155.725999999999</v>
      </c>
      <c r="F22" s="88">
        <v>2210.1329999999998</v>
      </c>
      <c r="G22" s="88">
        <v>2134.31</v>
      </c>
      <c r="H22" s="88"/>
      <c r="I22" s="88">
        <v>1249.4059999999999</v>
      </c>
      <c r="J22" s="88">
        <v>1535.921</v>
      </c>
      <c r="K22" s="88"/>
      <c r="L22" s="88">
        <v>60608.002</v>
      </c>
      <c r="M22" s="88">
        <v>42018.752999999997</v>
      </c>
      <c r="N22" s="88"/>
      <c r="O22" s="88">
        <v>1625.751</v>
      </c>
      <c r="P22" s="88">
        <v>1215.3420000000001</v>
      </c>
      <c r="Q22" s="88"/>
      <c r="R22" s="88">
        <v>2857.3029999999999</v>
      </c>
      <c r="S22" s="90">
        <v>2300.5569999999998</v>
      </c>
      <c r="T22" s="84"/>
      <c r="U22" s="102"/>
      <c r="V22" s="352"/>
      <c r="W22" s="88"/>
      <c r="X22" s="88"/>
      <c r="Y22" s="365"/>
      <c r="Z22" s="88"/>
      <c r="AA22" s="178"/>
      <c r="AB22" s="102"/>
      <c r="AC22" s="102"/>
      <c r="AD22" s="102"/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83996.154999999999</v>
      </c>
      <c r="D23" s="74">
        <v>60091.303</v>
      </c>
      <c r="E23" s="75">
        <v>25986.898000000001</v>
      </c>
      <c r="F23" s="73">
        <v>2519.4299999999998</v>
      </c>
      <c r="G23" s="73">
        <v>2448.0830000000001</v>
      </c>
      <c r="H23" s="73"/>
      <c r="I23" s="73">
        <v>1404.78</v>
      </c>
      <c r="J23" s="73">
        <v>1873.1959999999999</v>
      </c>
      <c r="K23" s="73"/>
      <c r="L23" s="73">
        <v>74823.686000000002</v>
      </c>
      <c r="M23" s="73">
        <v>51586.510999999999</v>
      </c>
      <c r="N23" s="73"/>
      <c r="O23" s="73">
        <v>1931.2070000000001</v>
      </c>
      <c r="P23" s="73">
        <v>1481.337</v>
      </c>
      <c r="Q23" s="73"/>
      <c r="R23" s="73">
        <v>3317.0520000000001</v>
      </c>
      <c r="S23" s="74">
        <v>2702.1759999999999</v>
      </c>
      <c r="T23" s="102"/>
      <c r="U23" s="84"/>
      <c r="V23" s="352"/>
      <c r="W23" s="84"/>
      <c r="X23" s="73"/>
      <c r="Y23" s="365"/>
      <c r="Z23" s="73"/>
      <c r="AA23" s="178"/>
      <c r="AB23" s="84"/>
      <c r="AC23" s="84"/>
      <c r="AD23" s="84"/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83781.335000000006</v>
      </c>
      <c r="D24" s="90">
        <v>59853.349000000002</v>
      </c>
      <c r="E24" s="89">
        <v>26523.55</v>
      </c>
      <c r="F24" s="88">
        <v>2337.0189999999998</v>
      </c>
      <c r="G24" s="88">
        <v>2323.163</v>
      </c>
      <c r="H24" s="88"/>
      <c r="I24" s="88">
        <v>1351.2629999999999</v>
      </c>
      <c r="J24" s="88">
        <v>1759.9359999999999</v>
      </c>
      <c r="K24" s="88"/>
      <c r="L24" s="88">
        <v>75022.710999999996</v>
      </c>
      <c r="M24" s="88">
        <v>51826.47</v>
      </c>
      <c r="N24" s="88"/>
      <c r="O24" s="88">
        <v>1852.723</v>
      </c>
      <c r="P24" s="88">
        <v>1375.6320000000001</v>
      </c>
      <c r="Q24" s="88"/>
      <c r="R24" s="88">
        <v>3217.6190000000001</v>
      </c>
      <c r="S24" s="90">
        <v>2568.1480000000001</v>
      </c>
      <c r="T24" s="84"/>
      <c r="U24" s="102"/>
      <c r="V24" s="352"/>
      <c r="W24" s="102"/>
      <c r="X24" s="102"/>
      <c r="Y24" s="365"/>
      <c r="Z24" s="88"/>
      <c r="AA24" s="178"/>
      <c r="AB24" s="102"/>
      <c r="AC24" s="102"/>
      <c r="AD24" s="102"/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71995.562999999995</v>
      </c>
      <c r="D25" s="74">
        <v>52604.284</v>
      </c>
      <c r="E25" s="75">
        <v>22748.355</v>
      </c>
      <c r="F25" s="73">
        <v>2122.6509999999998</v>
      </c>
      <c r="G25" s="73">
        <v>2122.12</v>
      </c>
      <c r="H25" s="73"/>
      <c r="I25" s="73">
        <v>1154.549</v>
      </c>
      <c r="J25" s="73">
        <v>1492.337</v>
      </c>
      <c r="K25" s="73"/>
      <c r="L25" s="73">
        <v>64484.92</v>
      </c>
      <c r="M25" s="73">
        <v>45590.324000000001</v>
      </c>
      <c r="N25" s="73"/>
      <c r="O25" s="73">
        <v>1588.528</v>
      </c>
      <c r="P25" s="73">
        <v>1228.395</v>
      </c>
      <c r="Q25" s="73"/>
      <c r="R25" s="73">
        <v>2644.915</v>
      </c>
      <c r="S25" s="74">
        <v>2171.1080000000002</v>
      </c>
      <c r="T25" s="102"/>
      <c r="U25" s="84"/>
      <c r="V25" s="352"/>
      <c r="W25" s="84"/>
      <c r="X25" s="84"/>
      <c r="Y25" s="365"/>
      <c r="Z25" s="73"/>
      <c r="AA25" s="178"/>
      <c r="AB25" s="84"/>
      <c r="AC25" s="84"/>
      <c r="AD25" s="84"/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85331.445999999996</v>
      </c>
      <c r="D26" s="90">
        <v>61330.522999999994</v>
      </c>
      <c r="E26" s="89">
        <v>26632.705000000002</v>
      </c>
      <c r="F26" s="88">
        <v>2336.19</v>
      </c>
      <c r="G26" s="88">
        <v>2378.2840000000001</v>
      </c>
      <c r="H26" s="88"/>
      <c r="I26" s="88">
        <v>1364.548</v>
      </c>
      <c r="J26" s="88">
        <v>1796.3040000000001</v>
      </c>
      <c r="K26" s="88"/>
      <c r="L26" s="88">
        <v>76746.607999999993</v>
      </c>
      <c r="M26" s="88">
        <v>53198.678999999996</v>
      </c>
      <c r="N26" s="88"/>
      <c r="O26" s="88">
        <v>1866.386</v>
      </c>
      <c r="P26" s="88">
        <v>1461.0719999999999</v>
      </c>
      <c r="Q26" s="88"/>
      <c r="R26" s="88">
        <v>3017.7139999999999</v>
      </c>
      <c r="S26" s="90">
        <v>2496.1840000000002</v>
      </c>
      <c r="T26" s="84"/>
      <c r="U26" s="102"/>
      <c r="V26" s="352"/>
      <c r="W26" s="102"/>
      <c r="X26" s="102"/>
      <c r="Y26" s="365"/>
      <c r="Z26" s="88"/>
      <c r="AA26" s="178"/>
      <c r="AB26" s="102"/>
      <c r="AC26" s="102"/>
      <c r="AD26" s="102"/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88359.752000000008</v>
      </c>
      <c r="D27" s="74">
        <v>62956.771999999997</v>
      </c>
      <c r="E27" s="75">
        <v>27806.183000000001</v>
      </c>
      <c r="F27" s="73">
        <v>2419.326</v>
      </c>
      <c r="G27" s="73">
        <v>2461.201</v>
      </c>
      <c r="H27" s="73"/>
      <c r="I27" s="73">
        <v>1401.3720000000001</v>
      </c>
      <c r="J27" s="73">
        <v>1869.0139999999999</v>
      </c>
      <c r="K27" s="73"/>
      <c r="L27" s="73">
        <v>79583.491999999998</v>
      </c>
      <c r="M27" s="73">
        <v>54653.216</v>
      </c>
      <c r="N27" s="73"/>
      <c r="O27" s="73">
        <v>1852.8030000000001</v>
      </c>
      <c r="P27" s="73">
        <v>1457.066</v>
      </c>
      <c r="Q27" s="73"/>
      <c r="R27" s="73">
        <v>3102.759</v>
      </c>
      <c r="S27" s="74">
        <v>2516.2750000000001</v>
      </c>
      <c r="T27" s="102"/>
      <c r="U27" s="84"/>
      <c r="V27" s="352"/>
      <c r="W27" s="84"/>
      <c r="X27" s="84"/>
      <c r="Y27" s="365"/>
      <c r="Z27" s="73"/>
      <c r="AA27" s="178"/>
      <c r="AB27" s="84"/>
      <c r="AC27" s="84"/>
      <c r="AD27" s="84"/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87687.554000000004</v>
      </c>
      <c r="D28" s="90">
        <v>61889.038</v>
      </c>
      <c r="E28" s="89">
        <v>27873.332999999999</v>
      </c>
      <c r="F28" s="88">
        <v>2376.3580000000002</v>
      </c>
      <c r="G28" s="88">
        <v>2326.123</v>
      </c>
      <c r="H28" s="88"/>
      <c r="I28" s="88">
        <v>1423.0940000000001</v>
      </c>
      <c r="J28" s="88">
        <v>1835.3810000000001</v>
      </c>
      <c r="K28" s="88"/>
      <c r="L28" s="88">
        <v>78741.244999999995</v>
      </c>
      <c r="M28" s="88">
        <v>53683.788</v>
      </c>
      <c r="N28" s="88"/>
      <c r="O28" s="88">
        <v>2139.9259999999999</v>
      </c>
      <c r="P28" s="88">
        <v>1643.51</v>
      </c>
      <c r="Q28" s="88"/>
      <c r="R28" s="88">
        <v>3006.931</v>
      </c>
      <c r="S28" s="90">
        <v>2400.2359999999999</v>
      </c>
      <c r="T28" s="73"/>
      <c r="U28" s="102"/>
      <c r="V28" s="352"/>
      <c r="W28" s="102"/>
      <c r="X28" s="102"/>
      <c r="Y28" s="365"/>
      <c r="Z28" s="88"/>
      <c r="AA28" s="178"/>
      <c r="AB28" s="102"/>
      <c r="AC28" s="102"/>
      <c r="AD28" s="102"/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77919.134000000005</v>
      </c>
      <c r="D29" s="74">
        <v>56299.512000000002</v>
      </c>
      <c r="E29" s="75">
        <v>24378.243999999999</v>
      </c>
      <c r="F29" s="73">
        <v>2188.835</v>
      </c>
      <c r="G29" s="73">
        <v>2213.817</v>
      </c>
      <c r="H29" s="73"/>
      <c r="I29" s="73">
        <v>1314.346</v>
      </c>
      <c r="J29" s="73">
        <v>1774.038</v>
      </c>
      <c r="K29" s="73"/>
      <c r="L29" s="73">
        <v>70270.517000000007</v>
      </c>
      <c r="M29" s="73">
        <v>48736.171999999999</v>
      </c>
      <c r="N29" s="73"/>
      <c r="O29" s="73">
        <v>1710.3309999999999</v>
      </c>
      <c r="P29" s="73">
        <v>1428.7070000000001</v>
      </c>
      <c r="Q29" s="73"/>
      <c r="R29" s="73">
        <v>2435.105</v>
      </c>
      <c r="S29" s="74">
        <v>2146.7779999999998</v>
      </c>
      <c r="T29" s="102"/>
      <c r="U29" s="84"/>
      <c r="V29" s="352"/>
      <c r="W29" s="84"/>
      <c r="X29" s="84"/>
      <c r="Y29" s="365"/>
      <c r="Z29" s="73"/>
      <c r="AA29" s="178"/>
      <c r="AB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944994.37099999981</v>
      </c>
      <c r="D30" s="82">
        <f>SUM(D18:D29)</f>
        <v>676323.19999999984</v>
      </c>
      <c r="E30" s="83">
        <f>SUM(E18:E29)</f>
        <v>297012.386</v>
      </c>
      <c r="F30" s="81">
        <f>SUM(F18:F29)</f>
        <v>28163.402999999995</v>
      </c>
      <c r="G30" s="81">
        <f>SUM(G18:G29)</f>
        <v>27766.351999999999</v>
      </c>
      <c r="H30" s="81"/>
      <c r="I30" s="81">
        <f>SUM(I18:I29)</f>
        <v>15784.545999999997</v>
      </c>
      <c r="J30" s="81">
        <f>SUM(J18:J29)</f>
        <v>20628.977000000003</v>
      </c>
      <c r="K30" s="81"/>
      <c r="L30" s="81">
        <f>SUM(L18:L29)</f>
        <v>843231.78599999996</v>
      </c>
      <c r="M30" s="81">
        <f>SUM(M18:M29)</f>
        <v>581542.99600000004</v>
      </c>
      <c r="N30" s="81"/>
      <c r="O30" s="81">
        <f>SUM(O18:O29)</f>
        <v>21676.207999999999</v>
      </c>
      <c r="P30" s="81">
        <f>SUM(P18:P29)</f>
        <v>16653.026999999998</v>
      </c>
      <c r="Q30" s="81"/>
      <c r="R30" s="81">
        <f>SUM(R18:R29)</f>
        <v>36138.428</v>
      </c>
      <c r="S30" s="82">
        <f>SUM(S18:S29)</f>
        <v>29731.848000000002</v>
      </c>
      <c r="T30" s="84"/>
      <c r="U30"/>
      <c r="V30" s="352"/>
      <c r="W30"/>
      <c r="X30"/>
      <c r="Y30" s="365"/>
      <c r="Z30" s="35"/>
      <c r="AA30" s="178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875225.61100000003</v>
      </c>
      <c r="D31" s="35">
        <f>D17</f>
        <v>607312.88900000008</v>
      </c>
      <c r="E31" s="37">
        <f>E17</f>
        <v>283886.72200000001</v>
      </c>
      <c r="F31" s="35">
        <f>F17</f>
        <v>29856.595000000001</v>
      </c>
      <c r="G31" s="35">
        <f>G17</f>
        <v>28168.976000000002</v>
      </c>
      <c r="H31" s="35"/>
      <c r="I31" s="35">
        <f>I17</f>
        <v>16793.231</v>
      </c>
      <c r="J31" s="35">
        <f>J17</f>
        <v>21287.956999999999</v>
      </c>
      <c r="K31" s="35"/>
      <c r="L31" s="35">
        <f>L17</f>
        <v>771023.18299999996</v>
      </c>
      <c r="M31" s="35">
        <f>M17</f>
        <v>511600.788</v>
      </c>
      <c r="N31" s="35"/>
      <c r="O31" s="35">
        <f>O17</f>
        <v>21885.793000000005</v>
      </c>
      <c r="P31" s="35">
        <f>P17</f>
        <v>16162.981</v>
      </c>
      <c r="Q31" s="35"/>
      <c r="R31" s="35">
        <f>R17</f>
        <v>35666.809000000001</v>
      </c>
      <c r="S31" s="36">
        <f>S17</f>
        <v>30092.186999999998</v>
      </c>
      <c r="T31"/>
      <c r="U31"/>
      <c r="V31" s="352"/>
      <c r="W31"/>
      <c r="X31"/>
      <c r="Y31" s="365"/>
      <c r="Z31" s="35"/>
      <c r="AA31" s="35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0.31430069333185484</v>
      </c>
      <c r="F32" s="10">
        <f>F30/$C$30</f>
        <v>2.9802720380437062E-2</v>
      </c>
      <c r="G32" s="10">
        <f>G30/$D$30</f>
        <v>4.1054856612932997E-2</v>
      </c>
      <c r="H32" s="38"/>
      <c r="I32" s="10">
        <f>I30/$C$30</f>
        <v>1.6703322775665507E-2</v>
      </c>
      <c r="J32" s="10">
        <f>J30/$D$30</f>
        <v>3.0501655125833339E-2</v>
      </c>
      <c r="K32" s="38"/>
      <c r="L32" s="10">
        <f>L30/$C$30</f>
        <v>0.89231408342431295</v>
      </c>
      <c r="M32" s="10">
        <f>M30/$D$30</f>
        <v>0.85985959967069026</v>
      </c>
      <c r="N32" s="38"/>
      <c r="O32" s="10">
        <f>O30/$C$30</f>
        <v>2.2937922875733197E-2</v>
      </c>
      <c r="P32" s="10">
        <f>P30/$D$30</f>
        <v>2.4622882964831019E-2</v>
      </c>
      <c r="Q32" s="38"/>
      <c r="R32" s="10">
        <f>R30/$C$30</f>
        <v>3.8241950543851447E-2</v>
      </c>
      <c r="S32" s="11">
        <f>S30/$D$30</f>
        <v>4.3961005625712687E-2</v>
      </c>
      <c r="T32"/>
      <c r="U32" s="144"/>
      <c r="V32" s="352"/>
      <c r="W32"/>
      <c r="X32"/>
      <c r="Y32" s="365"/>
      <c r="Z32" s="35"/>
      <c r="AA32" s="35"/>
      <c r="AB32"/>
      <c r="AC32"/>
      <c r="AD32"/>
      <c r="AE32"/>
      <c r="AF32"/>
      <c r="AG32"/>
    </row>
    <row r="33" spans="1:27" ht="14.4" customHeight="1" x14ac:dyDescent="0.2">
      <c r="A33" s="127" t="s">
        <v>17</v>
      </c>
      <c r="B33" s="128"/>
      <c r="C33" s="39">
        <f>C30/C31</f>
        <v>1.0797151718632692</v>
      </c>
      <c r="D33" s="40">
        <f>D30/D31</f>
        <v>1.1136322186634833</v>
      </c>
      <c r="E33" s="41">
        <f>E30/E31</f>
        <v>1.0462355685659719</v>
      </c>
      <c r="F33" s="39">
        <f>F30/F31</f>
        <v>0.94328917949283886</v>
      </c>
      <c r="G33" s="39">
        <f>G30/G31</f>
        <v>0.9857068286756322</v>
      </c>
      <c r="H33" s="39"/>
      <c r="I33" s="39">
        <f>I30/I31</f>
        <v>0.93993502501097004</v>
      </c>
      <c r="J33" s="39">
        <f>J30/J31</f>
        <v>0.96904446960316593</v>
      </c>
      <c r="K33" s="39"/>
      <c r="L33" s="39">
        <f>L30/L31</f>
        <v>1.0936529595894136</v>
      </c>
      <c r="M33" s="39">
        <f>M30/M31</f>
        <v>1.1367124712090946</v>
      </c>
      <c r="N33" s="39"/>
      <c r="O33" s="39">
        <f>O30/O31</f>
        <v>0.99042369632208405</v>
      </c>
      <c r="P33" s="39">
        <f>P30/P31</f>
        <v>1.0303190358263739</v>
      </c>
      <c r="Q33" s="39"/>
      <c r="R33" s="39">
        <f>R30/R31</f>
        <v>1.0132229098487615</v>
      </c>
      <c r="S33" s="40">
        <f>S30/S31</f>
        <v>0.98802549645195292</v>
      </c>
      <c r="V33" s="352"/>
      <c r="Y33" s="365"/>
      <c r="Z33" s="35"/>
      <c r="AA33" s="35"/>
    </row>
    <row r="34" spans="1:27" ht="14.4" customHeight="1" x14ac:dyDescent="0.2">
      <c r="A34" s="93" t="s">
        <v>116</v>
      </c>
      <c r="B34" s="84">
        <v>2024</v>
      </c>
      <c r="C34" s="73">
        <f>F34+I34+L34+O34+R34</f>
        <v>66827.264999999999</v>
      </c>
      <c r="D34" s="74">
        <f>G34+J34+M34+P34+S34</f>
        <v>48186.851999999999</v>
      </c>
      <c r="E34" s="75">
        <v>19381.830999999998</v>
      </c>
      <c r="F34" s="73">
        <v>2030.675</v>
      </c>
      <c r="G34" s="73">
        <v>1988.154</v>
      </c>
      <c r="H34" s="73"/>
      <c r="I34" s="73">
        <v>1166.789</v>
      </c>
      <c r="J34" s="73">
        <v>1495.597</v>
      </c>
      <c r="K34" s="73"/>
      <c r="L34" s="73">
        <v>59660.222999999998</v>
      </c>
      <c r="M34" s="73">
        <v>41447.29</v>
      </c>
      <c r="N34" s="73"/>
      <c r="O34" s="73">
        <v>1770.431</v>
      </c>
      <c r="P34" s="73">
        <v>1392.742</v>
      </c>
      <c r="Q34" s="73"/>
      <c r="R34" s="73">
        <v>2199.1469999999999</v>
      </c>
      <c r="S34" s="74">
        <v>1863.069</v>
      </c>
      <c r="V34" s="352"/>
      <c r="Y34" s="365"/>
      <c r="Z34" s="35"/>
      <c r="AA34" s="35"/>
    </row>
    <row r="35" spans="1:27" ht="14.4" customHeight="1" x14ac:dyDescent="0.2">
      <c r="A35" s="97" t="s">
        <v>5</v>
      </c>
      <c r="C35" s="35">
        <f t="shared" ref="C35:C42" si="0">F35+I35+L35+O35+R35</f>
        <v>72374.305999999997</v>
      </c>
      <c r="D35" s="36">
        <f t="shared" ref="D35:D41" si="1">G35+J35+M35+P35+S35</f>
        <v>52410.889999999992</v>
      </c>
      <c r="E35" s="37">
        <v>21804.79</v>
      </c>
      <c r="F35" s="35">
        <v>2320.1950000000002</v>
      </c>
      <c r="G35" s="35">
        <v>2206.7959999999998</v>
      </c>
      <c r="H35" s="35"/>
      <c r="I35" s="35">
        <v>1269.0050000000001</v>
      </c>
      <c r="J35" s="35">
        <v>1591.8510000000001</v>
      </c>
      <c r="K35" s="35"/>
      <c r="L35" s="35">
        <v>64581.934000000001</v>
      </c>
      <c r="M35" s="35">
        <v>45072.612999999998</v>
      </c>
      <c r="N35" s="35"/>
      <c r="O35" s="35">
        <v>1826.17</v>
      </c>
      <c r="P35" s="35">
        <v>1494.8969999999999</v>
      </c>
      <c r="Q35" s="35"/>
      <c r="R35" s="35">
        <v>2377.002</v>
      </c>
      <c r="S35" s="36">
        <v>2044.7329999999999</v>
      </c>
      <c r="V35" s="352"/>
      <c r="Y35" s="365"/>
      <c r="Z35" s="35"/>
      <c r="AA35" s="35"/>
    </row>
    <row r="36" spans="1:27" ht="14.4" customHeight="1" x14ac:dyDescent="0.2">
      <c r="A36" s="93" t="s">
        <v>6</v>
      </c>
      <c r="B36" s="84"/>
      <c r="C36" s="73">
        <f t="shared" si="0"/>
        <v>73646.123000000007</v>
      </c>
      <c r="D36" s="74">
        <f>G36+J36+M36+P36+S36</f>
        <v>53369.184000000001</v>
      </c>
      <c r="E36" s="75">
        <v>22953.648000000001</v>
      </c>
      <c r="F36" s="73">
        <v>2270.5830000000001</v>
      </c>
      <c r="G36" s="73">
        <v>2215.605</v>
      </c>
      <c r="H36" s="73"/>
      <c r="I36" s="73">
        <v>1336.539</v>
      </c>
      <c r="J36" s="73">
        <v>1678.3420000000001</v>
      </c>
      <c r="K36" s="73"/>
      <c r="L36" s="73">
        <v>65971.301000000007</v>
      </c>
      <c r="M36" s="73">
        <v>45959.25</v>
      </c>
      <c r="N36" s="73"/>
      <c r="O36" s="73">
        <v>1831.779</v>
      </c>
      <c r="P36" s="73">
        <v>1473.9949999999999</v>
      </c>
      <c r="Q36" s="73"/>
      <c r="R36" s="73">
        <v>2235.9209999999998</v>
      </c>
      <c r="S36" s="74">
        <v>2041.992</v>
      </c>
      <c r="V36" s="352"/>
      <c r="Y36" s="365"/>
      <c r="Z36" s="35"/>
      <c r="AA36" s="35"/>
    </row>
    <row r="37" spans="1:27" ht="14.4" customHeight="1" x14ac:dyDescent="0.2">
      <c r="A37" s="97" t="s">
        <v>7</v>
      </c>
      <c r="C37" s="35">
        <f t="shared" si="0"/>
        <v>73078.569000000003</v>
      </c>
      <c r="D37" s="36">
        <f t="shared" si="1"/>
        <v>53882.013000000006</v>
      </c>
      <c r="E37" s="37">
        <v>23439.234</v>
      </c>
      <c r="F37" s="35">
        <v>2148.3670000000002</v>
      </c>
      <c r="G37" s="98">
        <v>2256.2910000000002</v>
      </c>
      <c r="H37" s="98"/>
      <c r="I37" s="98">
        <v>1223.1489999999999</v>
      </c>
      <c r="J37" s="98">
        <v>1654.9970000000001</v>
      </c>
      <c r="K37" s="98"/>
      <c r="L37" s="98">
        <v>65913.36</v>
      </c>
      <c r="M37" s="98">
        <v>46609.455000000002</v>
      </c>
      <c r="N37" s="98"/>
      <c r="O37" s="98">
        <v>1780.6410000000001</v>
      </c>
      <c r="P37" s="98">
        <v>1445.883</v>
      </c>
      <c r="Q37" s="98"/>
      <c r="R37" s="98">
        <v>2013.0519999999999</v>
      </c>
      <c r="S37" s="211">
        <v>1915.3869999999999</v>
      </c>
      <c r="V37" s="352"/>
      <c r="Y37" s="365"/>
      <c r="Z37" s="35"/>
      <c r="AA37" s="35"/>
    </row>
    <row r="38" spans="1:27" ht="14.4" customHeight="1" x14ac:dyDescent="0.2">
      <c r="A38" s="93" t="s">
        <v>8</v>
      </c>
      <c r="B38" s="84"/>
      <c r="C38" s="73">
        <f t="shared" si="0"/>
        <v>72332.792000000001</v>
      </c>
      <c r="D38" s="74">
        <f>G38+J38+M38+P38+S38</f>
        <v>52825.924000000006</v>
      </c>
      <c r="E38" s="75">
        <v>22768.429</v>
      </c>
      <c r="F38" s="73">
        <v>2158.1379999999999</v>
      </c>
      <c r="G38" s="73">
        <v>2188.4810000000002</v>
      </c>
      <c r="H38" s="73"/>
      <c r="I38" s="73">
        <v>1185.864</v>
      </c>
      <c r="J38" s="73">
        <v>1647.2850000000001</v>
      </c>
      <c r="K38" s="73"/>
      <c r="L38" s="73">
        <v>65439.887999999999</v>
      </c>
      <c r="M38" s="73">
        <v>45940.612999999998</v>
      </c>
      <c r="N38" s="73"/>
      <c r="O38" s="73">
        <v>1485.606</v>
      </c>
      <c r="P38" s="73">
        <v>1163.461</v>
      </c>
      <c r="Q38" s="73"/>
      <c r="R38" s="73">
        <v>2063.2959999999998</v>
      </c>
      <c r="S38" s="74">
        <v>1886.0840000000001</v>
      </c>
      <c r="V38" s="352"/>
      <c r="Y38" s="365"/>
      <c r="Z38" s="35"/>
      <c r="AA38" s="35"/>
    </row>
    <row r="39" spans="1:27" ht="14.4" customHeight="1" x14ac:dyDescent="0.2">
      <c r="A39" s="97" t="s">
        <v>9</v>
      </c>
      <c r="C39" s="35">
        <f t="shared" si="0"/>
        <v>75402.978000000003</v>
      </c>
      <c r="D39" s="36">
        <f>G39+J39+M39+P39+S39</f>
        <v>54619.817000000003</v>
      </c>
      <c r="E39" s="37">
        <v>23938.651000000002</v>
      </c>
      <c r="F39" s="369">
        <v>2123.4949999999999</v>
      </c>
      <c r="G39" s="369">
        <v>2181.163</v>
      </c>
      <c r="H39" s="35"/>
      <c r="I39" s="365">
        <v>1250.981</v>
      </c>
      <c r="J39" s="365">
        <v>1614.7619999999999</v>
      </c>
      <c r="K39" s="35"/>
      <c r="L39" s="365">
        <v>68112.873000000007</v>
      </c>
      <c r="M39" s="365">
        <v>47531.55</v>
      </c>
      <c r="N39" s="35"/>
      <c r="O39" s="365">
        <v>1642.3779999999999</v>
      </c>
      <c r="P39" s="365">
        <v>1279.4010000000001</v>
      </c>
      <c r="Q39" s="35"/>
      <c r="R39" s="365">
        <v>2273.2510000000002</v>
      </c>
      <c r="S39" s="367">
        <v>2012.941</v>
      </c>
      <c r="V39" s="352"/>
      <c r="Y39" s="35"/>
      <c r="Z39" s="35"/>
      <c r="AA39" s="35"/>
    </row>
    <row r="40" spans="1:27" ht="14.4" customHeight="1" x14ac:dyDescent="0.2">
      <c r="A40" s="93" t="s">
        <v>10</v>
      </c>
      <c r="B40" s="84"/>
      <c r="C40" s="73">
        <f t="shared" si="0"/>
        <v>84600.331000000006</v>
      </c>
      <c r="D40" s="74">
        <f>G40+J40+M40+P40+S40</f>
        <v>61930.817999999999</v>
      </c>
      <c r="E40" s="75">
        <v>27703.119999999999</v>
      </c>
      <c r="F40" s="73">
        <v>2363.973</v>
      </c>
      <c r="G40" s="73">
        <v>2443.3009999999999</v>
      </c>
      <c r="H40" s="73"/>
      <c r="I40" s="73">
        <v>1440.171</v>
      </c>
      <c r="J40" s="73">
        <v>1876.796</v>
      </c>
      <c r="K40" s="73"/>
      <c r="L40" s="73">
        <v>76597.433000000005</v>
      </c>
      <c r="M40" s="73">
        <v>53886.02</v>
      </c>
      <c r="N40" s="73"/>
      <c r="O40" s="73">
        <v>1772.7860000000001</v>
      </c>
      <c r="P40" s="73">
        <v>1474.615</v>
      </c>
      <c r="Q40" s="73"/>
      <c r="R40" s="73">
        <v>2425.9679999999998</v>
      </c>
      <c r="S40" s="73">
        <v>2250.0859999999998</v>
      </c>
    </row>
    <row r="41" spans="1:27" ht="14.4" customHeight="1" x14ac:dyDescent="0.2">
      <c r="A41" s="97" t="s">
        <v>11</v>
      </c>
      <c r="C41" s="35">
        <f t="shared" si="0"/>
        <v>60589.027000000002</v>
      </c>
      <c r="D41" s="36">
        <f t="shared" si="1"/>
        <v>45277.795999999995</v>
      </c>
      <c r="E41" s="37">
        <v>18397.185000000001</v>
      </c>
      <c r="F41" s="35">
        <v>1881.413</v>
      </c>
      <c r="G41" s="35">
        <v>1950.4490000000001</v>
      </c>
      <c r="H41" s="35"/>
      <c r="I41" s="178">
        <v>1081.25</v>
      </c>
      <c r="J41" s="178">
        <v>1531.0219999999999</v>
      </c>
      <c r="K41" s="35"/>
      <c r="L41" s="178">
        <v>54451.790999999997</v>
      </c>
      <c r="M41" s="178">
        <v>39022.885999999999</v>
      </c>
      <c r="N41" s="35"/>
      <c r="O41" s="178">
        <v>1316.415</v>
      </c>
      <c r="P41" s="178">
        <v>1047.9159999999999</v>
      </c>
      <c r="Q41" s="35"/>
      <c r="R41" s="178">
        <v>1858.1579999999999</v>
      </c>
      <c r="S41" s="178">
        <v>1725.5229999999999</v>
      </c>
    </row>
    <row r="42" spans="1:27" ht="14.4" customHeight="1" x14ac:dyDescent="0.2">
      <c r="A42" s="93" t="s">
        <v>12</v>
      </c>
      <c r="B42" s="84"/>
      <c r="C42" s="73">
        <f t="shared" si="0"/>
        <v>75552.078999999998</v>
      </c>
      <c r="D42" s="74">
        <f t="shared" ref="C42:D44" si="2">G42+J42+M42+P42+S42</f>
        <v>55628.904999999999</v>
      </c>
      <c r="E42" s="75">
        <v>23758.651000000002</v>
      </c>
      <c r="F42" s="370">
        <v>2275.7629999999999</v>
      </c>
      <c r="G42" s="370">
        <v>2310.7199999999998</v>
      </c>
      <c r="H42" s="370"/>
      <c r="I42" s="370">
        <v>1281.498</v>
      </c>
      <c r="J42" s="370">
        <v>1700.1189999999999</v>
      </c>
      <c r="K42" s="370"/>
      <c r="L42" s="370">
        <v>68084.888000000006</v>
      </c>
      <c r="M42" s="370">
        <v>48277.677000000003</v>
      </c>
      <c r="N42" s="370"/>
      <c r="O42" s="370">
        <v>1709.356</v>
      </c>
      <c r="P42" s="370">
        <v>1357.6279999999999</v>
      </c>
      <c r="Q42" s="370"/>
      <c r="R42" s="370">
        <v>2200.5740000000001</v>
      </c>
      <c r="S42" s="370">
        <v>1982.761</v>
      </c>
    </row>
    <row r="43" spans="1:27" ht="14.4" customHeight="1" x14ac:dyDescent="0.2">
      <c r="A43" s="97" t="s">
        <v>13</v>
      </c>
      <c r="C43" s="35">
        <f t="shared" si="2"/>
        <v>84369.427999999985</v>
      </c>
      <c r="D43" s="36">
        <f t="shared" si="2"/>
        <v>61993.998</v>
      </c>
      <c r="E43" s="37">
        <v>27498.306</v>
      </c>
      <c r="F43" s="371">
        <v>2323.1320000000001</v>
      </c>
      <c r="G43" s="35">
        <v>2422.9479999999999</v>
      </c>
      <c r="H43" s="35"/>
      <c r="I43" s="35">
        <v>1367.787</v>
      </c>
      <c r="J43" s="35">
        <v>1886.9469999999999</v>
      </c>
      <c r="K43" s="35"/>
      <c r="L43" s="35">
        <v>76548.603000000003</v>
      </c>
      <c r="M43" s="35">
        <v>54101.889000000003</v>
      </c>
      <c r="N43" s="35"/>
      <c r="O43" s="35">
        <v>1820.2449999999999</v>
      </c>
      <c r="P43" s="35">
        <v>1448.596</v>
      </c>
      <c r="Q43" s="35"/>
      <c r="R43" s="35">
        <v>2309.6610000000001</v>
      </c>
      <c r="S43" s="35">
        <v>2133.6179999999999</v>
      </c>
    </row>
    <row r="44" spans="1:27" ht="14.4" customHeight="1" x14ac:dyDescent="0.2">
      <c r="A44" s="93" t="s">
        <v>14</v>
      </c>
      <c r="B44" s="84"/>
      <c r="C44" s="73">
        <f t="shared" si="2"/>
        <v>0</v>
      </c>
      <c r="D44" s="74">
        <f t="shared" si="2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27" s="102" customFormat="1" ht="14.4" customHeight="1" x14ac:dyDescent="0.2">
      <c r="A45" s="105" t="s">
        <v>15</v>
      </c>
      <c r="C45" s="88">
        <f>F45+I45+L45+O45+R45</f>
        <v>0</v>
      </c>
      <c r="D45" s="90">
        <f>G45+J45+M45+P45+S45</f>
        <v>0</v>
      </c>
      <c r="E45" s="89"/>
      <c r="F45" s="88"/>
      <c r="G45" s="88"/>
      <c r="H45" s="88"/>
      <c r="I45" s="180"/>
      <c r="J45" s="180"/>
      <c r="K45" s="88"/>
      <c r="L45" s="88"/>
      <c r="M45" s="88"/>
      <c r="N45" s="88"/>
      <c r="O45" s="354"/>
      <c r="P45" s="354"/>
      <c r="Q45" s="354"/>
      <c r="R45" s="354"/>
      <c r="S45" s="368"/>
    </row>
    <row r="46" spans="1:27" ht="14.4" customHeight="1" x14ac:dyDescent="0.2">
      <c r="A46" s="140" t="s">
        <v>18</v>
      </c>
      <c r="B46" s="38"/>
      <c r="C46" s="81">
        <f>SUM(C34:C45)</f>
        <v>738772.89800000004</v>
      </c>
      <c r="D46" s="82">
        <f>SUM(D34:D45)</f>
        <v>540126.19700000004</v>
      </c>
      <c r="E46" s="83">
        <f>SUM(E34:E45)</f>
        <v>231643.84500000003</v>
      </c>
      <c r="F46" s="81">
        <f>SUM(F34:F45)</f>
        <v>21895.733999999997</v>
      </c>
      <c r="G46" s="81">
        <f>SUM(G34:G45)</f>
        <v>22163.908000000003</v>
      </c>
      <c r="H46" s="81"/>
      <c r="I46" s="81">
        <f>SUM(I34:I45)</f>
        <v>12603.032999999999</v>
      </c>
      <c r="J46" s="81">
        <f>SUM(J34:J45)</f>
        <v>16677.718000000001</v>
      </c>
      <c r="K46" s="81"/>
      <c r="L46" s="81">
        <f>SUM(L34:L45)</f>
        <v>665362.29400000011</v>
      </c>
      <c r="M46" s="81">
        <f>SUM(M34:M45)</f>
        <v>467849.24300000007</v>
      </c>
      <c r="N46" s="81"/>
      <c r="O46" s="81">
        <f>SUM(O34:O45)</f>
        <v>16955.807000000001</v>
      </c>
      <c r="P46" s="81">
        <f>SUM(P34:P45)</f>
        <v>13579.134</v>
      </c>
      <c r="Q46" s="81"/>
      <c r="R46" s="81">
        <f>SUM(R34:R45)</f>
        <v>21956.03</v>
      </c>
      <c r="S46" s="82">
        <f>SUM(S34:S45)</f>
        <v>19856.193999999996</v>
      </c>
      <c r="U46" s="144"/>
      <c r="V46" s="144"/>
    </row>
    <row r="47" spans="1:27" ht="14.4" customHeight="1" x14ac:dyDescent="0.2">
      <c r="A47" s="100" t="s">
        <v>68</v>
      </c>
      <c r="C47" s="35">
        <f>SUM(C18:C27)</f>
        <v>779387.68299999984</v>
      </c>
      <c r="D47" s="36">
        <f>SUM(D18:D27)</f>
        <v>558134.64999999991</v>
      </c>
      <c r="E47" s="36">
        <f>SUM(E18:E27)</f>
        <v>244760.80899999998</v>
      </c>
      <c r="F47" s="35">
        <f>SUM(F18:F27)</f>
        <v>23598.209999999995</v>
      </c>
      <c r="G47" s="35">
        <f>SUM(G18:G27)</f>
        <v>23226.412</v>
      </c>
      <c r="H47" s="35"/>
      <c r="I47" s="35">
        <f>SUM(I18:I27)</f>
        <v>13047.105999999998</v>
      </c>
      <c r="J47" s="35">
        <f>SUM(J18:J27)</f>
        <v>17019.558000000001</v>
      </c>
      <c r="K47" s="35"/>
      <c r="L47" s="35">
        <f>SUM(L18:L27)</f>
        <v>694220.02399999998</v>
      </c>
      <c r="M47" s="35">
        <f>SUM(M18:M27)</f>
        <v>479123.03600000008</v>
      </c>
      <c r="N47" s="35"/>
      <c r="O47" s="35">
        <f>SUM(O18:O27)</f>
        <v>17825.951000000001</v>
      </c>
      <c r="P47" s="35">
        <f>SUM(P18:P27)</f>
        <v>13580.81</v>
      </c>
      <c r="Q47" s="35"/>
      <c r="R47" s="35">
        <f>SUM(R18:R27)</f>
        <v>30696.392</v>
      </c>
      <c r="S47" s="35">
        <f>SUM(S18:S27)</f>
        <v>25184.834000000003</v>
      </c>
      <c r="U47" s="144"/>
    </row>
    <row r="48" spans="1:27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0.31355216958703325</v>
      </c>
      <c r="F48" s="10">
        <f>F46/$C$46</f>
        <v>2.9637976784578791E-2</v>
      </c>
      <c r="G48" s="10">
        <f>G46/$D$46</f>
        <v>4.103468434433296E-2</v>
      </c>
      <c r="H48" s="38"/>
      <c r="I48" s="10">
        <f>I46/$C$46</f>
        <v>1.7059414380412204E-2</v>
      </c>
      <c r="J48" s="10">
        <f>J46/$D$46</f>
        <v>3.0877446960788684E-2</v>
      </c>
      <c r="K48" s="38"/>
      <c r="L48" s="10">
        <f>L46/$C$46</f>
        <v>0.90063170400709536</v>
      </c>
      <c r="M48" s="10">
        <f>M46/$D$46</f>
        <v>0.86618506119228289</v>
      </c>
      <c r="N48" s="38"/>
      <c r="O48" s="10">
        <f>O46/$C$46</f>
        <v>2.2951311622154281E-2</v>
      </c>
      <c r="P48" s="10">
        <f>P46/$D$46</f>
        <v>2.514066911662868E-2</v>
      </c>
      <c r="Q48" s="38"/>
      <c r="R48" s="10">
        <f>R46/$C$46</f>
        <v>2.9719593205759422E-2</v>
      </c>
      <c r="S48" s="11">
        <f>S46/$D$46</f>
        <v>3.6762138385966855E-2</v>
      </c>
      <c r="T48" s="144"/>
      <c r="U48" s="144"/>
      <c r="V48" s="144"/>
    </row>
    <row r="49" spans="1:26" ht="14.4" customHeight="1" x14ac:dyDescent="0.2">
      <c r="A49" s="127" t="s">
        <v>17</v>
      </c>
      <c r="B49" s="128"/>
      <c r="C49" s="39">
        <f>C46/C47</f>
        <v>0.9478888544354892</v>
      </c>
      <c r="D49" s="39">
        <f>D46/D47</f>
        <v>0.96773457265195795</v>
      </c>
      <c r="E49" s="41">
        <f>E46/E47</f>
        <v>0.94640905113203821</v>
      </c>
      <c r="F49" s="39">
        <f>F46/F47</f>
        <v>0.92785571448003901</v>
      </c>
      <c r="G49" s="39">
        <f>G46/G47</f>
        <v>0.95425449268703244</v>
      </c>
      <c r="H49" s="39"/>
      <c r="I49" s="39">
        <f>I46/I47</f>
        <v>0.9659638696888031</v>
      </c>
      <c r="J49" s="39">
        <f>J46/J47</f>
        <v>0.97991487205484418</v>
      </c>
      <c r="K49" s="39"/>
      <c r="L49" s="39">
        <f>L46/L47</f>
        <v>0.95843143527649111</v>
      </c>
      <c r="M49" s="39">
        <f>M46/M47</f>
        <v>0.97646994163728751</v>
      </c>
      <c r="N49" s="39"/>
      <c r="O49" s="39">
        <f>O46/O47</f>
        <v>0.95118667161151738</v>
      </c>
      <c r="P49" s="39">
        <f>P46/P47</f>
        <v>0.99987659057154921</v>
      </c>
      <c r="Q49" s="39"/>
      <c r="R49" s="39">
        <f>R46/R47</f>
        <v>0.71526419130951935</v>
      </c>
      <c r="S49" s="40">
        <f>S46/S47</f>
        <v>0.78841869674423881</v>
      </c>
      <c r="Z49" s="144"/>
    </row>
    <row r="50" spans="1:26" ht="14.4" customHeight="1" x14ac:dyDescent="0.2">
      <c r="A50" t="s">
        <v>98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9" zoomScale="60" zoomScaleNormal="112" workbookViewId="0">
      <selection activeCell="T16" sqref="T16:AC30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32</v>
      </c>
      <c r="N3" t="s">
        <v>91</v>
      </c>
    </row>
    <row r="4" spans="1:33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23831</v>
      </c>
      <c r="D6" s="36">
        <v>39978</v>
      </c>
      <c r="E6" s="37">
        <v>10098</v>
      </c>
      <c r="F6" s="35"/>
      <c r="G6" s="35"/>
      <c r="H6" s="35"/>
      <c r="I6" s="35"/>
      <c r="J6" s="35"/>
      <c r="K6" s="35"/>
      <c r="L6" s="35">
        <v>13930</v>
      </c>
      <c r="M6" s="35">
        <v>32242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87</v>
      </c>
      <c r="B7" s="254">
        <v>2012</v>
      </c>
      <c r="C7" s="239">
        <v>22981</v>
      </c>
      <c r="D7" s="248">
        <v>38328</v>
      </c>
      <c r="E7" s="255">
        <v>9207</v>
      </c>
      <c r="F7" s="258"/>
      <c r="G7" s="259"/>
      <c r="H7" s="239"/>
      <c r="I7" s="258"/>
      <c r="J7" s="259"/>
      <c r="K7" s="239"/>
      <c r="L7" s="239">
        <v>14604</v>
      </c>
      <c r="M7" s="239">
        <v>31088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2013</v>
      </c>
      <c r="C8" s="99">
        <v>21707</v>
      </c>
      <c r="D8" s="207">
        <v>32121</v>
      </c>
      <c r="E8" s="206">
        <v>9311</v>
      </c>
      <c r="F8" s="134"/>
      <c r="G8" s="98"/>
      <c r="H8" s="35"/>
      <c r="I8" s="134"/>
      <c r="J8" s="98"/>
      <c r="K8" s="99"/>
      <c r="L8" s="99">
        <v>12615</v>
      </c>
      <c r="M8" s="99">
        <v>24673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2014</v>
      </c>
      <c r="C9" s="261">
        <v>21009</v>
      </c>
      <c r="D9" s="261">
        <v>30436</v>
      </c>
      <c r="E9" s="263">
        <v>8935</v>
      </c>
      <c r="F9" s="264"/>
      <c r="G9" s="265"/>
      <c r="H9" s="261"/>
      <c r="I9" s="264"/>
      <c r="J9" s="265"/>
      <c r="K9" s="261"/>
      <c r="L9" s="261">
        <v>11826</v>
      </c>
      <c r="M9" s="261">
        <v>23030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2015</v>
      </c>
      <c r="C10" s="35">
        <v>20307</v>
      </c>
      <c r="D10" s="35">
        <v>26508</v>
      </c>
      <c r="E10" s="37">
        <v>8419</v>
      </c>
      <c r="F10" s="35"/>
      <c r="G10" s="35"/>
      <c r="H10" s="35"/>
      <c r="I10" s="35"/>
      <c r="J10" s="35"/>
      <c r="K10" s="35"/>
      <c r="L10" s="35">
        <v>11001</v>
      </c>
      <c r="M10" s="35">
        <v>18618</v>
      </c>
      <c r="S10" s="195"/>
    </row>
    <row r="11" spans="1:33" ht="14.4" customHeight="1" x14ac:dyDescent="0.2">
      <c r="A11" s="256" t="s">
        <v>96</v>
      </c>
      <c r="B11" s="254">
        <v>2016</v>
      </c>
      <c r="C11" s="239">
        <v>18890</v>
      </c>
      <c r="D11" s="239">
        <v>27467</v>
      </c>
      <c r="E11" s="255">
        <v>7893</v>
      </c>
      <c r="F11" s="239"/>
      <c r="G11" s="239"/>
      <c r="H11" s="239"/>
      <c r="I11" s="239"/>
      <c r="J11" s="239"/>
      <c r="K11" s="239"/>
      <c r="L11" s="239">
        <v>10096</v>
      </c>
      <c r="M11" s="239">
        <v>19741</v>
      </c>
      <c r="N11" s="257"/>
      <c r="O11" s="257"/>
      <c r="P11" s="257"/>
      <c r="Q11" s="257"/>
      <c r="R11" s="257"/>
      <c r="S11" s="269"/>
      <c r="T11" s="304"/>
    </row>
    <row r="12" spans="1:33" ht="14.4" customHeight="1" x14ac:dyDescent="0.2">
      <c r="A12" s="97" t="s">
        <v>100</v>
      </c>
      <c r="B12" s="107">
        <v>2017</v>
      </c>
      <c r="C12" s="35">
        <v>19713</v>
      </c>
      <c r="D12" s="35">
        <v>29829</v>
      </c>
      <c r="E12" s="37">
        <v>8501</v>
      </c>
      <c r="F12" s="35"/>
      <c r="G12" s="35"/>
      <c r="H12" s="35"/>
      <c r="I12" s="35"/>
      <c r="J12" s="35"/>
      <c r="K12" s="35"/>
      <c r="L12" s="35">
        <v>10289</v>
      </c>
      <c r="M12" s="35">
        <v>20374</v>
      </c>
      <c r="S12" s="195"/>
      <c r="T12" s="304"/>
    </row>
    <row r="13" spans="1:33" ht="14.4" customHeight="1" x14ac:dyDescent="0.2">
      <c r="A13" s="256" t="s">
        <v>101</v>
      </c>
      <c r="B13" s="254">
        <v>2018</v>
      </c>
      <c r="C13" s="239">
        <v>18689.804</v>
      </c>
      <c r="D13" s="239">
        <v>30877.116999999998</v>
      </c>
      <c r="E13" s="255">
        <v>8052.585</v>
      </c>
      <c r="F13" s="239"/>
      <c r="G13" s="239"/>
      <c r="H13" s="239"/>
      <c r="I13" s="239"/>
      <c r="J13" s="239"/>
      <c r="K13" s="239"/>
      <c r="L13" s="239">
        <v>9514.0159999999996</v>
      </c>
      <c r="M13" s="239">
        <v>19988.428</v>
      </c>
      <c r="N13" s="257"/>
      <c r="O13" s="257"/>
      <c r="P13" s="257"/>
      <c r="Q13" s="257"/>
      <c r="R13" s="257"/>
      <c r="S13" s="269"/>
      <c r="T13" s="304"/>
    </row>
    <row r="14" spans="1:33" ht="14.4" customHeight="1" x14ac:dyDescent="0.2">
      <c r="A14" s="97" t="s">
        <v>102</v>
      </c>
      <c r="B14" s="107">
        <v>2019</v>
      </c>
      <c r="C14" s="35">
        <v>17544.348999999998</v>
      </c>
      <c r="D14" s="35">
        <v>31784.601999999999</v>
      </c>
      <c r="E14" s="37">
        <v>7516.1660000000002</v>
      </c>
      <c r="F14" s="35"/>
      <c r="G14" s="35"/>
      <c r="H14" s="35"/>
      <c r="I14" s="35"/>
      <c r="J14" s="35"/>
      <c r="K14" s="35"/>
      <c r="L14" s="35">
        <v>9066.643</v>
      </c>
      <c r="M14" s="35">
        <v>23035.135999999999</v>
      </c>
      <c r="S14" s="195"/>
      <c r="T14" s="304"/>
    </row>
    <row r="15" spans="1:33" s="92" customFormat="1" ht="14.4" customHeight="1" x14ac:dyDescent="0.2">
      <c r="A15" s="256" t="s">
        <v>109</v>
      </c>
      <c r="B15" s="254">
        <v>2020</v>
      </c>
      <c r="C15" s="239">
        <v>13792.868999999999</v>
      </c>
      <c r="D15" s="239">
        <v>26189.96</v>
      </c>
      <c r="E15" s="255">
        <v>5841.7139999999999</v>
      </c>
      <c r="F15" s="239"/>
      <c r="G15" s="239"/>
      <c r="H15" s="239"/>
      <c r="I15" s="239"/>
      <c r="J15" s="239"/>
      <c r="K15" s="239"/>
      <c r="L15" s="239">
        <v>7507.7160000000003</v>
      </c>
      <c r="M15" s="239">
        <v>18635.004000000001</v>
      </c>
      <c r="N15" s="257"/>
      <c r="O15" s="257"/>
      <c r="P15" s="257"/>
      <c r="Q15" s="257"/>
      <c r="R15" s="257"/>
      <c r="S15" s="269"/>
      <c r="T15" s="30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110</v>
      </c>
      <c r="B16" s="107">
        <v>2021</v>
      </c>
      <c r="C16" s="88">
        <v>16926.899000000001</v>
      </c>
      <c r="D16" s="88">
        <v>32177.535</v>
      </c>
      <c r="E16" s="89">
        <v>7863.9409999999998</v>
      </c>
      <c r="F16" s="88"/>
      <c r="G16" s="88"/>
      <c r="H16" s="88"/>
      <c r="I16" s="88"/>
      <c r="J16" s="88"/>
      <c r="K16" s="88"/>
      <c r="L16" s="88">
        <v>7873.732</v>
      </c>
      <c r="M16" s="88">
        <v>21697.170999999998</v>
      </c>
      <c r="N16" s="102"/>
      <c r="O16" s="102"/>
      <c r="P16" s="102"/>
      <c r="Q16" s="102"/>
      <c r="R16" s="102"/>
      <c r="S16" s="303"/>
      <c r="T16" s="304"/>
      <c r="Y16" s="365"/>
      <c r="Z16" s="73"/>
    </row>
    <row r="17" spans="1:33" s="84" customFormat="1" ht="14.4" customHeight="1" x14ac:dyDescent="0.2">
      <c r="A17" s="316" t="s">
        <v>115</v>
      </c>
      <c r="B17" s="335">
        <v>2022</v>
      </c>
      <c r="C17" s="318">
        <v>15735.266999999996</v>
      </c>
      <c r="D17" s="318">
        <v>36189.205999999998</v>
      </c>
      <c r="E17" s="320">
        <v>7152.0539999999992</v>
      </c>
      <c r="F17" s="318"/>
      <c r="G17" s="318"/>
      <c r="H17" s="318"/>
      <c r="I17" s="318"/>
      <c r="J17" s="318"/>
      <c r="K17" s="318"/>
      <c r="L17" s="318">
        <v>7363.1409999999996</v>
      </c>
      <c r="M17" s="318">
        <v>24556.255000000001</v>
      </c>
      <c r="N17" s="321"/>
      <c r="O17" s="321"/>
      <c r="P17" s="321"/>
      <c r="Q17" s="321"/>
      <c r="R17" s="321"/>
      <c r="S17" s="322"/>
      <c r="T17" s="336"/>
      <c r="Y17" s="365"/>
      <c r="Z17" s="88"/>
    </row>
    <row r="18" spans="1:33" s="102" customFormat="1" ht="14.4" customHeight="1" x14ac:dyDescent="0.2">
      <c r="A18" s="105" t="s">
        <v>111</v>
      </c>
      <c r="B18" s="102">
        <v>2023</v>
      </c>
      <c r="C18" s="88">
        <v>1052.0630000000001</v>
      </c>
      <c r="D18" s="88">
        <v>2802.3719999999998</v>
      </c>
      <c r="E18" s="89">
        <v>456.20600000000002</v>
      </c>
      <c r="F18" s="213"/>
      <c r="G18" s="201"/>
      <c r="H18" s="88"/>
      <c r="I18" s="213"/>
      <c r="J18" s="201"/>
      <c r="K18" s="88"/>
      <c r="L18" s="88">
        <v>552.18700000000001</v>
      </c>
      <c r="M18" s="88">
        <v>2049.165</v>
      </c>
      <c r="N18" s="88"/>
      <c r="O18" s="213" t="s">
        <v>57</v>
      </c>
      <c r="P18" s="201" t="s">
        <v>65</v>
      </c>
      <c r="Q18" s="88"/>
      <c r="R18" s="357">
        <v>499.87599999999998</v>
      </c>
      <c r="S18" s="338">
        <v>753.20699999999999</v>
      </c>
      <c r="T18" s="337"/>
      <c r="Y18" s="365"/>
      <c r="Z18" s="73"/>
    </row>
    <row r="19" spans="1:33" s="84" customFormat="1" ht="14.4" customHeight="1" x14ac:dyDescent="0.2">
      <c r="A19" s="93" t="s">
        <v>5</v>
      </c>
      <c r="C19" s="73">
        <v>1078.444</v>
      </c>
      <c r="D19" s="73">
        <v>2915.7950000000001</v>
      </c>
      <c r="E19" s="75">
        <v>406.14499999999998</v>
      </c>
      <c r="F19" s="73"/>
      <c r="G19" s="73"/>
      <c r="H19" s="73"/>
      <c r="I19" s="73"/>
      <c r="J19" s="73"/>
      <c r="K19" s="73"/>
      <c r="L19" s="73">
        <v>592.66200000000003</v>
      </c>
      <c r="M19" s="73">
        <v>2114.7600000000002</v>
      </c>
      <c r="N19" s="73"/>
      <c r="O19" s="73"/>
      <c r="P19" s="73"/>
      <c r="Q19" s="73"/>
      <c r="R19" s="73">
        <v>485.78199999999998</v>
      </c>
      <c r="S19" s="74">
        <v>801.03499999999997</v>
      </c>
      <c r="T19" s="336"/>
      <c r="Y19" s="365"/>
      <c r="Z19" s="88"/>
    </row>
    <row r="20" spans="1:33" s="102" customFormat="1" ht="14.4" customHeight="1" x14ac:dyDescent="0.2">
      <c r="A20" s="105" t="s">
        <v>6</v>
      </c>
      <c r="C20" s="88">
        <v>1213.635</v>
      </c>
      <c r="D20" s="88">
        <v>2772.6239999999998</v>
      </c>
      <c r="E20" s="89">
        <v>494.37</v>
      </c>
      <c r="F20" s="88"/>
      <c r="G20" s="88"/>
      <c r="H20" s="88"/>
      <c r="I20" s="88"/>
      <c r="J20" s="88"/>
      <c r="K20" s="88"/>
      <c r="L20" s="88">
        <v>656.21100000000001</v>
      </c>
      <c r="M20" s="88">
        <v>1944.2049999999999</v>
      </c>
      <c r="N20" s="88"/>
      <c r="O20" s="88"/>
      <c r="P20" s="88"/>
      <c r="Q20" s="88"/>
      <c r="R20" s="88">
        <v>557.42399999999998</v>
      </c>
      <c r="S20" s="90">
        <v>828.41899999999998</v>
      </c>
      <c r="T20" s="337"/>
      <c r="Y20" s="365"/>
      <c r="Z20" s="73"/>
    </row>
    <row r="21" spans="1:33" s="84" customFormat="1" ht="14.4" customHeight="1" x14ac:dyDescent="0.2">
      <c r="A21" s="93" t="s">
        <v>7</v>
      </c>
      <c r="C21" s="73">
        <v>1124.748</v>
      </c>
      <c r="D21" s="73">
        <v>3006.9940000000001</v>
      </c>
      <c r="E21" s="75">
        <v>449.47699999999998</v>
      </c>
      <c r="F21" s="73"/>
      <c r="G21" s="73"/>
      <c r="H21" s="73"/>
      <c r="I21" s="73"/>
      <c r="J21" s="73"/>
      <c r="K21" s="73"/>
      <c r="L21" s="73">
        <v>617.72199999999998</v>
      </c>
      <c r="M21" s="73">
        <v>2167.8090000000002</v>
      </c>
      <c r="N21" s="73"/>
      <c r="O21" s="73"/>
      <c r="P21" s="73"/>
      <c r="Q21" s="73"/>
      <c r="R21" s="73">
        <v>507.02600000000001</v>
      </c>
      <c r="S21" s="74">
        <v>839.18499999999995</v>
      </c>
      <c r="T21" s="336"/>
      <c r="Y21" s="365"/>
      <c r="Z21" s="35"/>
    </row>
    <row r="22" spans="1:33" s="328" customFormat="1" ht="14.4" customHeight="1" x14ac:dyDescent="0.2">
      <c r="A22" s="105" t="s">
        <v>8</v>
      </c>
      <c r="B22" s="102"/>
      <c r="C22" s="88">
        <v>1041.096</v>
      </c>
      <c r="D22" s="88">
        <v>1971.3869999999999</v>
      </c>
      <c r="E22" s="89">
        <v>427.221</v>
      </c>
      <c r="F22" s="88"/>
      <c r="G22" s="88"/>
      <c r="H22" s="88"/>
      <c r="I22" s="88"/>
      <c r="J22" s="88"/>
      <c r="K22" s="88"/>
      <c r="L22" s="88">
        <v>536.69100000000003</v>
      </c>
      <c r="M22" s="88">
        <v>1215.194</v>
      </c>
      <c r="N22" s="88"/>
      <c r="O22" s="88"/>
      <c r="P22" s="88"/>
      <c r="Q22" s="88"/>
      <c r="R22" s="88">
        <v>504.40499999999997</v>
      </c>
      <c r="S22" s="90">
        <v>756.19299999999998</v>
      </c>
      <c r="T22" s="337"/>
      <c r="U22" s="102"/>
      <c r="V22" s="102"/>
      <c r="W22" s="102"/>
      <c r="Y22" s="365"/>
      <c r="Z22" s="35"/>
      <c r="AA22" s="102"/>
      <c r="AC22" s="102"/>
      <c r="AD22" s="102"/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1225.393</v>
      </c>
      <c r="D23" s="73">
        <v>3579.0730000000003</v>
      </c>
      <c r="E23" s="75">
        <v>498.85899999999998</v>
      </c>
      <c r="F23" s="73"/>
      <c r="G23" s="73"/>
      <c r="H23" s="73"/>
      <c r="I23" s="73"/>
      <c r="J23" s="73"/>
      <c r="K23" s="73"/>
      <c r="L23" s="73">
        <v>682.80100000000004</v>
      </c>
      <c r="M23" s="73">
        <v>2777.2890000000002</v>
      </c>
      <c r="N23" s="73"/>
      <c r="O23" s="73"/>
      <c r="P23" s="73"/>
      <c r="Q23" s="73"/>
      <c r="R23" s="73">
        <v>542.59199999999998</v>
      </c>
      <c r="S23" s="74">
        <v>801.78399999999999</v>
      </c>
      <c r="T23" s="336"/>
      <c r="U23" s="84"/>
      <c r="V23" s="84"/>
      <c r="W23" s="84"/>
      <c r="Y23" s="365"/>
      <c r="Z23" s="35"/>
      <c r="AA23" s="84"/>
      <c r="AC23" s="84"/>
      <c r="AD23" s="84"/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1157.8910000000001</v>
      </c>
      <c r="D24" s="88">
        <v>3222.2809999999999</v>
      </c>
      <c r="E24" s="89">
        <v>485.02800000000002</v>
      </c>
      <c r="F24" s="88"/>
      <c r="G24" s="88"/>
      <c r="H24" s="88"/>
      <c r="I24" s="88"/>
      <c r="J24" s="88"/>
      <c r="K24" s="88"/>
      <c r="L24" s="88">
        <v>583.01</v>
      </c>
      <c r="M24" s="88">
        <v>2440.8690000000001</v>
      </c>
      <c r="N24" s="88"/>
      <c r="O24" s="88"/>
      <c r="P24" s="88"/>
      <c r="Q24" s="88"/>
      <c r="R24" s="88">
        <v>574.88099999999997</v>
      </c>
      <c r="S24" s="90">
        <v>781.41200000000003</v>
      </c>
      <c r="T24" s="337"/>
      <c r="U24" s="102"/>
      <c r="V24" s="102"/>
      <c r="W24" s="102"/>
      <c r="Y24" s="365"/>
      <c r="Z24" s="35"/>
      <c r="AA24" s="102"/>
      <c r="AC24" s="102"/>
      <c r="AD24" s="102"/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1080.3440000000001</v>
      </c>
      <c r="D25" s="73">
        <v>3679.0239999999999</v>
      </c>
      <c r="E25" s="75">
        <v>450.19099999999997</v>
      </c>
      <c r="F25" s="73"/>
      <c r="G25" s="73"/>
      <c r="H25" s="73"/>
      <c r="I25" s="73"/>
      <c r="J25" s="73"/>
      <c r="K25" s="73"/>
      <c r="L25" s="73">
        <v>571.93799999999999</v>
      </c>
      <c r="M25" s="73">
        <v>2946.4029999999998</v>
      </c>
      <c r="N25" s="73"/>
      <c r="O25" s="73"/>
      <c r="P25" s="73"/>
      <c r="Q25" s="73"/>
      <c r="R25" s="73">
        <v>508.40600000000001</v>
      </c>
      <c r="S25" s="74">
        <v>732.62099999999998</v>
      </c>
      <c r="T25" s="336"/>
      <c r="U25" s="84"/>
      <c r="V25" s="84"/>
      <c r="W25" s="84"/>
      <c r="Y25" s="365"/>
      <c r="Z25" s="35"/>
      <c r="AA25" s="84"/>
      <c r="AC25" s="84"/>
      <c r="AD25" s="84"/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1298.1500000000001</v>
      </c>
      <c r="D26" s="88">
        <v>3883.1530000000002</v>
      </c>
      <c r="E26" s="89">
        <v>549.77</v>
      </c>
      <c r="F26" s="88"/>
      <c r="G26" s="88"/>
      <c r="H26" s="88"/>
      <c r="I26" s="88"/>
      <c r="J26" s="88"/>
      <c r="K26" s="88"/>
      <c r="L26" s="88">
        <v>686.14200000000005</v>
      </c>
      <c r="M26" s="88">
        <v>3062.1320000000001</v>
      </c>
      <c r="N26" s="88"/>
      <c r="O26" s="88"/>
      <c r="P26" s="88"/>
      <c r="Q26" s="88"/>
      <c r="R26" s="88">
        <v>612.00800000000004</v>
      </c>
      <c r="S26" s="90">
        <v>821.02099999999996</v>
      </c>
      <c r="T26" s="337"/>
      <c r="U26" s="102"/>
      <c r="V26" s="102"/>
      <c r="W26" s="102"/>
      <c r="Y26" s="365"/>
      <c r="Z26" s="35"/>
      <c r="AA26" s="102"/>
      <c r="AC26" s="102"/>
      <c r="AD26" s="102"/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1267.69</v>
      </c>
      <c r="D27" s="73">
        <v>3925.1929999999998</v>
      </c>
      <c r="E27" s="75">
        <v>586.27499999999998</v>
      </c>
      <c r="F27" s="73"/>
      <c r="G27" s="73"/>
      <c r="H27" s="73"/>
      <c r="I27" s="73"/>
      <c r="J27" s="73"/>
      <c r="K27" s="73"/>
      <c r="L27" s="73">
        <v>642.52200000000005</v>
      </c>
      <c r="M27" s="73">
        <v>3051.9679999999998</v>
      </c>
      <c r="N27" s="73"/>
      <c r="O27" s="73"/>
      <c r="P27" s="73"/>
      <c r="Q27" s="73"/>
      <c r="R27" s="73">
        <v>625.16800000000001</v>
      </c>
      <c r="S27" s="74">
        <v>873.22500000000002</v>
      </c>
      <c r="T27" s="84"/>
      <c r="U27" s="84"/>
      <c r="V27" s="84"/>
      <c r="W27" s="84"/>
      <c r="Y27" s="365"/>
      <c r="Z27" s="35"/>
      <c r="AA27" s="84"/>
      <c r="AC27" s="84"/>
      <c r="AD27" s="84"/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1357.364</v>
      </c>
      <c r="D28" s="88">
        <v>3504.8069999999998</v>
      </c>
      <c r="E28" s="89">
        <v>589.12300000000005</v>
      </c>
      <c r="F28" s="88"/>
      <c r="G28" s="88"/>
      <c r="H28" s="88"/>
      <c r="I28" s="88"/>
      <c r="J28" s="88"/>
      <c r="K28" s="88"/>
      <c r="L28" s="88">
        <v>711.51800000000003</v>
      </c>
      <c r="M28" s="88">
        <v>2610.7179999999998</v>
      </c>
      <c r="N28" s="88"/>
      <c r="O28" s="88"/>
      <c r="P28" s="88"/>
      <c r="Q28" s="88"/>
      <c r="R28" s="88">
        <v>645.846</v>
      </c>
      <c r="S28" s="90">
        <v>894.08900000000006</v>
      </c>
      <c r="T28" s="102"/>
      <c r="U28" s="102"/>
      <c r="V28" s="102"/>
      <c r="W28" s="102"/>
      <c r="Y28" s="365"/>
      <c r="Z28" s="35"/>
      <c r="AA28" s="102"/>
      <c r="AC28" s="102"/>
      <c r="AD28" s="102"/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1241.6869999999999</v>
      </c>
      <c r="D29" s="73">
        <v>3621.8650000000002</v>
      </c>
      <c r="E29" s="75">
        <v>544.09100000000001</v>
      </c>
      <c r="F29" s="73"/>
      <c r="G29" s="73"/>
      <c r="H29" s="73"/>
      <c r="I29" s="73"/>
      <c r="J29" s="73"/>
      <c r="K29" s="73"/>
      <c r="L29" s="73">
        <v>589.19200000000001</v>
      </c>
      <c r="M29" s="73">
        <v>2776.8090000000002</v>
      </c>
      <c r="N29" s="73"/>
      <c r="O29" s="73"/>
      <c r="P29" s="73"/>
      <c r="Q29" s="73"/>
      <c r="R29" s="73">
        <v>652.495</v>
      </c>
      <c r="S29" s="74">
        <v>845.05600000000004</v>
      </c>
      <c r="T29" s="84"/>
      <c r="U29" s="84"/>
      <c r="V29" s="84"/>
      <c r="W29" s="84"/>
      <c r="Y29" s="365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14138.504999999997</v>
      </c>
      <c r="D30" s="82">
        <f>SUM(D18:D29)</f>
        <v>38884.567999999999</v>
      </c>
      <c r="E30" s="83">
        <f>SUM(E18:E29)</f>
        <v>5936.7559999999994</v>
      </c>
      <c r="F30" s="81"/>
      <c r="G30" s="81"/>
      <c r="H30" s="81"/>
      <c r="I30" s="81"/>
      <c r="J30" s="81"/>
      <c r="K30" s="81"/>
      <c r="L30" s="81">
        <f>SUM(L18:L29)</f>
        <v>7422.5959999999995</v>
      </c>
      <c r="M30" s="81">
        <f>SUM(M18:M29)</f>
        <v>29157.321000000004</v>
      </c>
      <c r="N30" s="81"/>
      <c r="O30" s="81"/>
      <c r="P30" s="81"/>
      <c r="Q30" s="81"/>
      <c r="R30" s="81">
        <f>SUM(R18:R29)</f>
        <v>6715.9089999999987</v>
      </c>
      <c r="S30" s="82">
        <f>SUM(S18:S29)</f>
        <v>9727.2470000000012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15735.266999999996</v>
      </c>
      <c r="D31" s="35">
        <f>D17</f>
        <v>36189.205999999998</v>
      </c>
      <c r="E31" s="37">
        <f>E17</f>
        <v>7152.0539999999992</v>
      </c>
      <c r="F31" s="35"/>
      <c r="G31" s="35"/>
      <c r="H31" s="35"/>
      <c r="I31" s="35"/>
      <c r="J31" s="35"/>
      <c r="K31" s="35"/>
      <c r="L31" s="35">
        <f>L17</f>
        <v>7363.1409999999996</v>
      </c>
      <c r="M31" s="35">
        <f>M17</f>
        <v>24556.255000000001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0.41989984089548366</v>
      </c>
      <c r="F32" s="10"/>
      <c r="G32" s="10"/>
      <c r="H32" s="38"/>
      <c r="I32" s="10"/>
      <c r="J32" s="10"/>
      <c r="K32" s="38"/>
      <c r="L32" s="10">
        <f>L30/$C$30</f>
        <v>0.52499157442742361</v>
      </c>
      <c r="M32" s="10">
        <f>M30/$D$30</f>
        <v>0.74984299684131772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0.89852336156736334</v>
      </c>
      <c r="D33" s="40">
        <f>D30/D31</f>
        <v>1.0744797219369775</v>
      </c>
      <c r="E33" s="41">
        <f>E30/E31</f>
        <v>0.83007706597293585</v>
      </c>
      <c r="F33" s="39"/>
      <c r="G33" s="39"/>
      <c r="H33" s="39"/>
      <c r="I33" s="39"/>
      <c r="J33" s="39"/>
      <c r="K33" s="39"/>
      <c r="L33" s="39">
        <f>L30/L31</f>
        <v>1.0080746789990847</v>
      </c>
      <c r="M33" s="39">
        <f>M30/M31</f>
        <v>1.1873683914750031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f>L34+R34</f>
        <v>1101.4870000000001</v>
      </c>
      <c r="D34" s="73">
        <f t="shared" ref="D34:D40" si="0">SUM(M34,S34)</f>
        <v>2524.7070000000003</v>
      </c>
      <c r="E34" s="75">
        <v>527.553</v>
      </c>
      <c r="F34" s="123"/>
      <c r="G34" s="80"/>
      <c r="H34" s="73"/>
      <c r="I34" s="123"/>
      <c r="J34" s="80"/>
      <c r="K34" s="73"/>
      <c r="L34" s="73">
        <v>545.06700000000001</v>
      </c>
      <c r="M34" s="73">
        <v>1812.1310000000001</v>
      </c>
      <c r="N34" s="73"/>
      <c r="O34" s="123"/>
      <c r="P34" s="80"/>
      <c r="Q34" s="73"/>
      <c r="R34" s="306">
        <v>556.41999999999996</v>
      </c>
      <c r="S34" s="124">
        <v>712.57600000000002</v>
      </c>
    </row>
    <row r="35" spans="1:33" ht="14.4" customHeight="1" x14ac:dyDescent="0.2">
      <c r="A35" s="97" t="s">
        <v>5</v>
      </c>
      <c r="C35" s="35">
        <f t="shared" ref="C35:C41" si="1">SUM(L35+R35)</f>
        <v>1165.96</v>
      </c>
      <c r="D35" s="88">
        <f t="shared" si="0"/>
        <v>3354.489</v>
      </c>
      <c r="E35" s="37">
        <v>535.35400000000004</v>
      </c>
      <c r="F35" s="35"/>
      <c r="G35" s="35"/>
      <c r="H35" s="35"/>
      <c r="I35" s="35"/>
      <c r="J35" s="35"/>
      <c r="K35" s="35"/>
      <c r="L35" s="35">
        <v>582.59100000000001</v>
      </c>
      <c r="M35" s="35">
        <v>2585.38</v>
      </c>
      <c r="N35" s="35"/>
      <c r="O35" s="35"/>
      <c r="P35" s="35"/>
      <c r="Q35" s="35"/>
      <c r="R35" s="35">
        <v>583.36900000000003</v>
      </c>
      <c r="S35" s="36">
        <v>769.10900000000004</v>
      </c>
    </row>
    <row r="36" spans="1:33" ht="14.4" customHeight="1" x14ac:dyDescent="0.2">
      <c r="A36" s="93" t="s">
        <v>6</v>
      </c>
      <c r="B36" s="84"/>
      <c r="C36" s="73">
        <f t="shared" si="1"/>
        <v>1179.549</v>
      </c>
      <c r="D36" s="73">
        <f t="shared" si="0"/>
        <v>3611.0239999999999</v>
      </c>
      <c r="E36" s="75">
        <v>557.95600000000002</v>
      </c>
      <c r="F36" s="239"/>
      <c r="G36" s="73"/>
      <c r="H36" s="73"/>
      <c r="I36" s="73"/>
      <c r="J36" s="73"/>
      <c r="K36" s="73"/>
      <c r="L36" s="73">
        <v>550.84500000000003</v>
      </c>
      <c r="M36" s="73">
        <v>2809.96</v>
      </c>
      <c r="N36" s="73"/>
      <c r="O36" s="73"/>
      <c r="P36" s="73"/>
      <c r="Q36" s="73"/>
      <c r="R36" s="73">
        <v>628.70399999999995</v>
      </c>
      <c r="S36" s="74">
        <v>801.06399999999996</v>
      </c>
    </row>
    <row r="37" spans="1:33" ht="14.4" customHeight="1" x14ac:dyDescent="0.2">
      <c r="A37" s="97" t="s">
        <v>7</v>
      </c>
      <c r="C37" s="35">
        <f t="shared" si="1"/>
        <v>1295.3150000000001</v>
      </c>
      <c r="D37" s="35">
        <f t="shared" si="0"/>
        <v>3024.8679999999999</v>
      </c>
      <c r="E37" s="37">
        <v>611.76199999999994</v>
      </c>
      <c r="F37" s="35"/>
      <c r="G37" s="35"/>
      <c r="H37" s="35"/>
      <c r="I37" s="35"/>
      <c r="J37" s="35"/>
      <c r="K37" s="35"/>
      <c r="L37" s="35">
        <v>624.79499999999996</v>
      </c>
      <c r="M37" s="35">
        <v>2155.9749999999999</v>
      </c>
      <c r="N37" s="35"/>
      <c r="O37" s="35"/>
      <c r="P37" s="35"/>
      <c r="Q37" s="35"/>
      <c r="R37" s="35">
        <v>670.52</v>
      </c>
      <c r="S37" s="36">
        <v>868.89300000000003</v>
      </c>
    </row>
    <row r="38" spans="1:33" ht="14.4" customHeight="1" x14ac:dyDescent="0.2">
      <c r="A38" s="93" t="s">
        <v>8</v>
      </c>
      <c r="B38" s="84"/>
      <c r="C38" s="73">
        <f t="shared" si="1"/>
        <v>1202.7469999999998</v>
      </c>
      <c r="D38" s="73">
        <f t="shared" si="0"/>
        <v>2978.97</v>
      </c>
      <c r="E38" s="75">
        <v>534.154</v>
      </c>
      <c r="F38" s="73"/>
      <c r="G38" s="73"/>
      <c r="H38" s="73"/>
      <c r="I38" s="73"/>
      <c r="J38" s="73"/>
      <c r="K38" s="73"/>
      <c r="L38" s="73">
        <v>586.26400000000001</v>
      </c>
      <c r="M38" s="73">
        <v>2154.3649999999998</v>
      </c>
      <c r="N38" s="73"/>
      <c r="O38" s="73"/>
      <c r="P38" s="73"/>
      <c r="Q38" s="73"/>
      <c r="R38" s="73">
        <v>616.48299999999995</v>
      </c>
      <c r="S38" s="74">
        <v>824.60500000000002</v>
      </c>
    </row>
    <row r="39" spans="1:33" ht="14.4" customHeight="1" x14ac:dyDescent="0.2">
      <c r="A39" s="97" t="s">
        <v>9</v>
      </c>
      <c r="C39" s="35">
        <f t="shared" si="1"/>
        <v>1251.693</v>
      </c>
      <c r="D39" s="88">
        <f t="shared" si="0"/>
        <v>3089.8690000000001</v>
      </c>
      <c r="E39" s="37">
        <v>577.65200000000004</v>
      </c>
      <c r="F39" s="35"/>
      <c r="G39" s="35"/>
      <c r="H39" s="35"/>
      <c r="I39" s="35"/>
      <c r="J39" s="35"/>
      <c r="K39" s="35"/>
      <c r="L39" s="35">
        <v>608.79499999999996</v>
      </c>
      <c r="M39" s="35">
        <v>2207.7530000000002</v>
      </c>
      <c r="N39" s="35"/>
      <c r="O39" s="35"/>
      <c r="P39" s="35"/>
      <c r="Q39" s="35"/>
      <c r="R39" s="35">
        <v>642.89800000000002</v>
      </c>
      <c r="S39" s="36">
        <v>882.11599999999999</v>
      </c>
    </row>
    <row r="40" spans="1:33" ht="14.4" customHeight="1" x14ac:dyDescent="0.2">
      <c r="A40" s="93" t="s">
        <v>10</v>
      </c>
      <c r="B40" s="84"/>
      <c r="C40" s="73">
        <f t="shared" si="1"/>
        <v>1372.8400000000001</v>
      </c>
      <c r="D40" s="73">
        <f t="shared" si="0"/>
        <v>3313.3159999999998</v>
      </c>
      <c r="E40" s="75">
        <v>611.55899999999997</v>
      </c>
      <c r="F40" s="73"/>
      <c r="G40" s="73"/>
      <c r="H40" s="73"/>
      <c r="I40" s="73"/>
      <c r="J40" s="73"/>
      <c r="K40" s="73"/>
      <c r="L40" s="73">
        <v>727.95</v>
      </c>
      <c r="M40" s="73">
        <v>2414.6909999999998</v>
      </c>
      <c r="N40" s="73"/>
      <c r="O40" s="73"/>
      <c r="P40" s="73"/>
      <c r="Q40" s="73"/>
      <c r="R40" s="73">
        <v>644.89</v>
      </c>
      <c r="S40" s="73">
        <v>898.625</v>
      </c>
    </row>
    <row r="41" spans="1:33" ht="14.4" customHeight="1" x14ac:dyDescent="0.2">
      <c r="A41" s="97" t="s">
        <v>11</v>
      </c>
      <c r="C41" s="35">
        <f t="shared" si="1"/>
        <v>981.52099999999996</v>
      </c>
      <c r="D41" s="35">
        <f>SUM(M41,S41)</f>
        <v>2607.9960000000001</v>
      </c>
      <c r="E41" s="37">
        <v>446.536</v>
      </c>
      <c r="F41" s="35"/>
      <c r="G41" s="35"/>
      <c r="H41" s="35"/>
      <c r="I41" s="35"/>
      <c r="J41" s="35"/>
      <c r="K41" s="35"/>
      <c r="L41" s="35">
        <v>498.87099999999998</v>
      </c>
      <c r="M41" s="35">
        <v>1885.1130000000001</v>
      </c>
      <c r="N41" s="35"/>
      <c r="O41" s="35"/>
      <c r="P41" s="35"/>
      <c r="Q41" s="35"/>
      <c r="R41" s="35">
        <v>482.65</v>
      </c>
      <c r="S41" s="36">
        <v>722.88300000000004</v>
      </c>
    </row>
    <row r="42" spans="1:33" ht="14.4" customHeight="1" x14ac:dyDescent="0.2">
      <c r="A42" s="93" t="s">
        <v>12</v>
      </c>
      <c r="B42" s="84"/>
      <c r="C42" s="73">
        <f>SUM(L42+R42)</f>
        <v>1230.4140000000002</v>
      </c>
      <c r="D42" s="73">
        <f>SUM(M42,S42)</f>
        <v>3249.3579999999997</v>
      </c>
      <c r="E42" s="75">
        <v>611.64800000000002</v>
      </c>
      <c r="F42" s="73"/>
      <c r="G42" s="73"/>
      <c r="H42" s="73"/>
      <c r="I42" s="73"/>
      <c r="J42" s="73"/>
      <c r="K42" s="73"/>
      <c r="L42" s="73">
        <v>603.44000000000005</v>
      </c>
      <c r="M42" s="73">
        <v>2400.6039999999998</v>
      </c>
      <c r="N42" s="73"/>
      <c r="O42" s="73"/>
      <c r="P42" s="73"/>
      <c r="Q42" s="73"/>
      <c r="R42" s="73">
        <v>626.97400000000005</v>
      </c>
      <c r="S42" s="74">
        <v>848.75400000000002</v>
      </c>
    </row>
    <row r="43" spans="1:33" ht="14.4" customHeight="1" x14ac:dyDescent="0.2">
      <c r="A43" s="97" t="s">
        <v>13</v>
      </c>
      <c r="C43" s="88">
        <f>SUM(L43+R43)</f>
        <v>1260.6500000000001</v>
      </c>
      <c r="D43" s="35">
        <f>SUM(M43,S43)</f>
        <v>3228.047</v>
      </c>
      <c r="E43" s="37">
        <v>598.18299999999999</v>
      </c>
      <c r="F43" s="35"/>
      <c r="G43" s="35"/>
      <c r="H43" s="35"/>
      <c r="I43" s="35"/>
      <c r="J43" s="35"/>
      <c r="K43" s="35"/>
      <c r="L43" s="35">
        <v>644.755</v>
      </c>
      <c r="M43" s="35">
        <v>2331.11</v>
      </c>
      <c r="N43" s="35"/>
      <c r="O43" s="35"/>
      <c r="P43" s="35"/>
      <c r="Q43" s="35"/>
      <c r="R43" s="35">
        <v>615.89499999999998</v>
      </c>
      <c r="S43" s="36">
        <v>896.93700000000001</v>
      </c>
    </row>
    <row r="44" spans="1:33" ht="14.4" customHeight="1" x14ac:dyDescent="0.2">
      <c r="A44" s="93" t="s">
        <v>14</v>
      </c>
      <c r="B44" s="84"/>
      <c r="C44" s="73">
        <f>SUM(L44+R44)</f>
        <v>0</v>
      </c>
      <c r="D44" s="73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15</v>
      </c>
      <c r="C45" s="88">
        <f>SUM(L45+R45)</f>
        <v>0</v>
      </c>
      <c r="D45" s="88"/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18</v>
      </c>
      <c r="B46" s="38"/>
      <c r="C46" s="81">
        <f>SUM(C34:C45)</f>
        <v>12042.176000000001</v>
      </c>
      <c r="D46" s="82">
        <f>SUM(D34:D45)</f>
        <v>30982.643999999997</v>
      </c>
      <c r="E46" s="83">
        <f>SUM(E34:E45)</f>
        <v>5612.357</v>
      </c>
      <c r="F46" s="81"/>
      <c r="G46" s="81"/>
      <c r="H46" s="81"/>
      <c r="I46" s="81"/>
      <c r="J46" s="81"/>
      <c r="K46" s="81"/>
      <c r="L46" s="81">
        <f>SUM(L34:L45)</f>
        <v>5973.3730000000005</v>
      </c>
      <c r="M46" s="81">
        <f>SUM(M34:M45)</f>
        <v>22757.082000000002</v>
      </c>
      <c r="N46" s="81"/>
      <c r="O46" s="81"/>
      <c r="P46" s="81"/>
      <c r="Q46" s="81"/>
      <c r="R46" s="81">
        <f>SUM(R34:R45)</f>
        <v>6068.8029999999999</v>
      </c>
      <c r="S46" s="82">
        <f>SUM(S34:S45)</f>
        <v>8225.5619999999999</v>
      </c>
    </row>
    <row r="47" spans="1:33" ht="14.4" customHeight="1" x14ac:dyDescent="0.2">
      <c r="A47" s="100" t="s">
        <v>68</v>
      </c>
      <c r="C47" s="35">
        <f>SUM(C18:C27)</f>
        <v>11539.453999999998</v>
      </c>
      <c r="D47" s="36">
        <f>SUM(D18:D27)</f>
        <v>31757.896000000001</v>
      </c>
      <c r="E47" s="36">
        <f>SUM(E18:E27)</f>
        <v>4803.5419999999995</v>
      </c>
      <c r="F47" s="35"/>
      <c r="G47" s="35"/>
      <c r="H47" s="35"/>
      <c r="I47" s="35"/>
      <c r="J47" s="35"/>
      <c r="K47" s="35"/>
      <c r="L47" s="35">
        <f>SUM(L18:L27)</f>
        <v>6121.8859999999995</v>
      </c>
      <c r="M47" s="35">
        <f>SUM(M18:M27)</f>
        <v>23769.794000000002</v>
      </c>
      <c r="N47" s="35"/>
      <c r="O47" s="35"/>
      <c r="P47" s="35"/>
      <c r="Q47" s="35"/>
      <c r="R47" s="35">
        <f>SUM(R18:R27)</f>
        <v>5417.5679999999993</v>
      </c>
      <c r="S47" s="35">
        <f>SUM(S18:S27)</f>
        <v>7988.1019999999999</v>
      </c>
    </row>
    <row r="48" spans="1:33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0.4660583768249193</v>
      </c>
      <c r="F48" s="10"/>
      <c r="G48" s="10"/>
      <c r="H48" s="38"/>
      <c r="I48" s="10"/>
      <c r="J48" s="10"/>
      <c r="K48" s="38"/>
      <c r="L48" s="10">
        <f>L46/$C$46</f>
        <v>0.49603767624721645</v>
      </c>
      <c r="M48" s="10">
        <f>M46/$D$46</f>
        <v>0.73451065054357545</v>
      </c>
      <c r="N48" s="38"/>
      <c r="O48" s="10"/>
      <c r="P48" s="10"/>
      <c r="Q48" s="38"/>
      <c r="R48" s="10">
        <f>R46/C46</f>
        <v>0.50396232375278349</v>
      </c>
      <c r="S48" s="11">
        <f>S46/D46</f>
        <v>0.26548934945642472</v>
      </c>
      <c r="T48" s="100"/>
    </row>
    <row r="49" spans="1:19" ht="14.4" customHeight="1" x14ac:dyDescent="0.2">
      <c r="A49" s="127" t="s">
        <v>17</v>
      </c>
      <c r="B49" s="128"/>
      <c r="C49" s="39">
        <f>C46/C47</f>
        <v>1.0435654927867475</v>
      </c>
      <c r="D49" s="39">
        <f>D46/D47</f>
        <v>0.97558868509425167</v>
      </c>
      <c r="E49" s="41">
        <f>E46/E47</f>
        <v>1.1683788754215121</v>
      </c>
      <c r="F49" s="39"/>
      <c r="G49" s="39"/>
      <c r="H49" s="39"/>
      <c r="I49" s="39"/>
      <c r="J49" s="39"/>
      <c r="K49" s="39"/>
      <c r="L49" s="39">
        <f>L46/L47</f>
        <v>0.97574064593819632</v>
      </c>
      <c r="M49" s="39">
        <f>M46/M47</f>
        <v>0.95739500308669068</v>
      </c>
      <c r="N49" s="39"/>
      <c r="O49" s="39"/>
      <c r="P49" s="39"/>
      <c r="Q49" s="39"/>
      <c r="R49" s="39">
        <f>R46/R47</f>
        <v>1.1202079973892345</v>
      </c>
      <c r="S49" s="39">
        <f>S46/S47</f>
        <v>1.0297267110510107</v>
      </c>
    </row>
    <row r="50" spans="1:19" ht="14.4" customHeight="1" x14ac:dyDescent="0.2">
      <c r="A50" t="s">
        <v>81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9" zoomScale="60" zoomScaleNormal="90" workbookViewId="0">
      <selection activeCell="D48" sqref="D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33</v>
      </c>
      <c r="N3" t="s">
        <v>91</v>
      </c>
    </row>
    <row r="4" spans="1:33" ht="14.4" customHeight="1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4615</v>
      </c>
      <c r="D6" s="36">
        <v>4373</v>
      </c>
      <c r="E6" s="341"/>
      <c r="F6" s="106"/>
      <c r="G6" s="88"/>
      <c r="H6" s="88"/>
      <c r="I6" s="342"/>
      <c r="J6" s="88"/>
      <c r="K6" s="88"/>
      <c r="L6" s="342"/>
      <c r="M6" s="88"/>
      <c r="N6" s="88"/>
      <c r="O6" s="342"/>
      <c r="P6" s="88"/>
      <c r="Q6" s="88"/>
      <c r="R6" s="342"/>
      <c r="S6" s="90"/>
    </row>
    <row r="7" spans="1:33" ht="14.4" customHeight="1" x14ac:dyDescent="0.2">
      <c r="A7" s="256" t="s">
        <v>87</v>
      </c>
      <c r="B7" s="254">
        <v>2012</v>
      </c>
      <c r="C7" s="261">
        <v>4783</v>
      </c>
      <c r="D7" s="262">
        <v>4008</v>
      </c>
      <c r="E7" s="343"/>
      <c r="F7" s="344"/>
      <c r="G7" s="80"/>
      <c r="H7" s="73"/>
      <c r="I7" s="344"/>
      <c r="J7" s="344"/>
      <c r="K7" s="344"/>
      <c r="L7" s="344"/>
      <c r="M7" s="306"/>
      <c r="N7" s="344"/>
      <c r="O7" s="344"/>
      <c r="P7" s="306"/>
      <c r="Q7" s="344"/>
      <c r="R7" s="344"/>
      <c r="S7" s="345"/>
    </row>
    <row r="8" spans="1:33" ht="14.4" customHeight="1" x14ac:dyDescent="0.2">
      <c r="A8" s="97" t="s">
        <v>93</v>
      </c>
      <c r="B8" s="107">
        <v>2013</v>
      </c>
      <c r="C8" s="99">
        <v>4632</v>
      </c>
      <c r="D8" s="99">
        <v>3702</v>
      </c>
      <c r="E8" s="346"/>
      <c r="F8" s="34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38"/>
    </row>
    <row r="9" spans="1:33" ht="14.4" customHeight="1" x14ac:dyDescent="0.2">
      <c r="A9" s="256" t="s">
        <v>94</v>
      </c>
      <c r="B9" s="254">
        <v>2014</v>
      </c>
      <c r="C9" s="239">
        <v>4582</v>
      </c>
      <c r="D9" s="239">
        <v>3846</v>
      </c>
      <c r="E9" s="34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2015</v>
      </c>
      <c r="C10" s="35">
        <v>3603</v>
      </c>
      <c r="D10" s="35">
        <v>3127</v>
      </c>
      <c r="E10" s="34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303"/>
    </row>
    <row r="11" spans="1:33" ht="14.4" customHeight="1" x14ac:dyDescent="0.2">
      <c r="A11" s="256" t="s">
        <v>96</v>
      </c>
      <c r="B11" s="254">
        <v>2016</v>
      </c>
      <c r="C11" s="239">
        <v>3759</v>
      </c>
      <c r="D11" s="239">
        <v>3778</v>
      </c>
      <c r="E11" s="34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50"/>
    </row>
    <row r="12" spans="1:33" ht="14.4" customHeight="1" x14ac:dyDescent="0.2">
      <c r="A12" s="97" t="s">
        <v>100</v>
      </c>
      <c r="B12" s="107">
        <v>2017</v>
      </c>
      <c r="C12" s="35">
        <v>3852</v>
      </c>
      <c r="D12" s="35">
        <v>3536</v>
      </c>
      <c r="E12" s="34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303"/>
    </row>
    <row r="13" spans="1:33" ht="14.4" customHeight="1" x14ac:dyDescent="0.2">
      <c r="A13" s="256" t="s">
        <v>101</v>
      </c>
      <c r="B13" s="254">
        <v>2018</v>
      </c>
      <c r="C13" s="239">
        <v>4117.4750000000004</v>
      </c>
      <c r="D13" s="239">
        <v>3883.444</v>
      </c>
      <c r="E13" s="34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50"/>
    </row>
    <row r="14" spans="1:33" ht="14.4" customHeight="1" x14ac:dyDescent="0.2">
      <c r="A14" s="97" t="s">
        <v>102</v>
      </c>
      <c r="B14" s="107">
        <v>2019</v>
      </c>
      <c r="C14" s="35">
        <v>4240.0789999999997</v>
      </c>
      <c r="D14" s="35">
        <v>3731.9870000000001</v>
      </c>
      <c r="E14" s="34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303"/>
    </row>
    <row r="15" spans="1:33" ht="14.4" customHeight="1" x14ac:dyDescent="0.2">
      <c r="A15" s="256" t="s">
        <v>109</v>
      </c>
      <c r="B15" s="254">
        <v>2020</v>
      </c>
      <c r="C15" s="239">
        <v>3871.8240000000001</v>
      </c>
      <c r="D15" s="239">
        <v>3184.2170000000006</v>
      </c>
      <c r="E15" s="34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50"/>
    </row>
    <row r="16" spans="1:33" s="92" customFormat="1" ht="14.4" customHeight="1" x14ac:dyDescent="0.2">
      <c r="A16" s="97" t="s">
        <v>108</v>
      </c>
      <c r="B16" s="107">
        <v>2021</v>
      </c>
      <c r="C16" s="35">
        <v>3919.5970000000002</v>
      </c>
      <c r="D16" s="35">
        <v>3683.5970000000002</v>
      </c>
      <c r="E16" s="34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30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16" t="s">
        <v>115</v>
      </c>
      <c r="B17" s="335">
        <v>2022</v>
      </c>
      <c r="C17" s="318">
        <v>3328.2159999999999</v>
      </c>
      <c r="D17" s="319">
        <v>4014.0729999999999</v>
      </c>
      <c r="E17" s="339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111</v>
      </c>
      <c r="B18" s="102">
        <v>2023</v>
      </c>
      <c r="C18" s="88">
        <v>228.869</v>
      </c>
      <c r="D18" s="90">
        <v>242.44800000000001</v>
      </c>
      <c r="E18" s="351" t="s">
        <v>83</v>
      </c>
      <c r="F18" s="213" t="s">
        <v>57</v>
      </c>
      <c r="G18" s="201" t="s">
        <v>60</v>
      </c>
      <c r="H18" s="88"/>
      <c r="I18" s="213" t="s">
        <v>57</v>
      </c>
      <c r="J18" s="201" t="s">
        <v>60</v>
      </c>
      <c r="K18" s="88"/>
      <c r="L18" s="213" t="s">
        <v>57</v>
      </c>
      <c r="M18" s="201" t="s">
        <v>60</v>
      </c>
      <c r="N18" s="88"/>
      <c r="O18" s="213" t="s">
        <v>57</v>
      </c>
      <c r="P18" s="201" t="s">
        <v>60</v>
      </c>
      <c r="Q18" s="88"/>
      <c r="R18" s="213" t="s">
        <v>57</v>
      </c>
      <c r="S18" s="338" t="s">
        <v>60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5</v>
      </c>
      <c r="B19" s="84"/>
      <c r="C19" s="73">
        <v>216.256</v>
      </c>
      <c r="D19" s="74">
        <v>251.29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6</v>
      </c>
      <c r="B20" s="102"/>
      <c r="C20" s="88">
        <v>227.511</v>
      </c>
      <c r="D20" s="90">
        <v>259.96199999999999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7</v>
      </c>
      <c r="B21" s="84"/>
      <c r="C21" s="73">
        <v>227.99199999999999</v>
      </c>
      <c r="D21" s="74">
        <v>268.67599999999999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8</v>
      </c>
      <c r="B22" s="102"/>
      <c r="C22" s="88">
        <v>212.41499999999999</v>
      </c>
      <c r="D22" s="90">
        <v>253.614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9</v>
      </c>
      <c r="B23" s="84"/>
      <c r="C23" s="73">
        <v>233.64</v>
      </c>
      <c r="D23" s="74">
        <v>259.66300000000001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10</v>
      </c>
      <c r="B24" s="102"/>
      <c r="C24" s="88">
        <v>233.55600000000001</v>
      </c>
      <c r="D24" s="90">
        <v>274.30399999999997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11</v>
      </c>
      <c r="B25" s="84"/>
      <c r="C25" s="73">
        <v>230.072</v>
      </c>
      <c r="D25" s="74">
        <v>313.44099999999997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30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12</v>
      </c>
      <c r="B26" s="102"/>
      <c r="C26" s="88">
        <v>237.55600000000001</v>
      </c>
      <c r="D26" s="90">
        <v>276.11099999999999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30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13</v>
      </c>
      <c r="B27" s="84"/>
      <c r="C27" s="73">
        <v>270.59399999999999</v>
      </c>
      <c r="D27" s="74">
        <v>286.94499999999999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30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14</v>
      </c>
      <c r="B28" s="102"/>
      <c r="C28" s="88">
        <v>247.125</v>
      </c>
      <c r="D28" s="90">
        <v>280.87900000000002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30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15</v>
      </c>
      <c r="B29" s="84"/>
      <c r="C29" s="73">
        <v>250.44900000000001</v>
      </c>
      <c r="D29" s="74">
        <v>256.71899999999999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30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18</v>
      </c>
      <c r="B30" s="38"/>
      <c r="C30" s="81">
        <f>SUM(C18:C29)</f>
        <v>2816.0350000000003</v>
      </c>
      <c r="D30" s="82">
        <f>SUM(D18:D29)</f>
        <v>3224.0519999999997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30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3328.2159999999999</v>
      </c>
      <c r="D31" s="35">
        <f>D17</f>
        <v>4014.0729999999999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30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30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0.84610944722337744</v>
      </c>
      <c r="D33" s="40">
        <f>D30/D31</f>
        <v>0.80318718668046141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30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v>189.63900000000001</v>
      </c>
      <c r="D34" s="74">
        <v>250.77600000000001</v>
      </c>
      <c r="E34" s="59" t="s">
        <v>83</v>
      </c>
      <c r="F34" s="123" t="s">
        <v>57</v>
      </c>
      <c r="G34" s="80" t="s">
        <v>60</v>
      </c>
      <c r="H34" s="73"/>
      <c r="I34" s="123" t="s">
        <v>57</v>
      </c>
      <c r="J34" s="80" t="s">
        <v>60</v>
      </c>
      <c r="K34" s="73"/>
      <c r="L34" s="123" t="s">
        <v>57</v>
      </c>
      <c r="M34" s="80" t="s">
        <v>60</v>
      </c>
      <c r="N34" s="73"/>
      <c r="O34" s="123" t="s">
        <v>57</v>
      </c>
      <c r="P34" s="80" t="s">
        <v>60</v>
      </c>
      <c r="Q34" s="73"/>
      <c r="R34" s="123" t="s">
        <v>57</v>
      </c>
      <c r="S34" s="124" t="s">
        <v>60</v>
      </c>
      <c r="U34" s="304"/>
    </row>
    <row r="35" spans="1:33" ht="14.4" customHeight="1" x14ac:dyDescent="0.2">
      <c r="A35" s="97" t="s">
        <v>5</v>
      </c>
      <c r="C35" s="35">
        <v>169.97</v>
      </c>
      <c r="D35" s="36">
        <v>236.10300000000001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6</v>
      </c>
      <c r="B36" s="84"/>
      <c r="C36" s="305">
        <v>190.19399999999999</v>
      </c>
      <c r="D36" s="305">
        <v>239.25700000000001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7</v>
      </c>
      <c r="C37" s="35">
        <v>192.238</v>
      </c>
      <c r="D37" s="36">
        <v>254.30199999999999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8</v>
      </c>
      <c r="B38" s="84"/>
      <c r="C38" s="73">
        <v>191.095</v>
      </c>
      <c r="D38" s="74">
        <v>239.059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9</v>
      </c>
      <c r="C39" s="35">
        <v>198.60599999999999</v>
      </c>
      <c r="D39" s="36">
        <v>246.18299999999999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10</v>
      </c>
      <c r="B40" s="84"/>
      <c r="C40" s="73">
        <v>231.233</v>
      </c>
      <c r="D40" s="74">
        <v>251.374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11</v>
      </c>
      <c r="C41" s="178">
        <v>166.28100000000001</v>
      </c>
      <c r="D41" s="35">
        <v>205.98099999999999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12</v>
      </c>
      <c r="B42" s="84"/>
      <c r="C42" s="73">
        <v>203.51599999999999</v>
      </c>
      <c r="D42" s="74">
        <v>227.655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13</v>
      </c>
      <c r="C43" s="35">
        <v>192.68299999999999</v>
      </c>
      <c r="D43" s="36">
        <v>239.84299999999999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14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15</v>
      </c>
      <c r="C45" s="355"/>
      <c r="D45" s="355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18</v>
      </c>
      <c r="B46" s="38"/>
      <c r="C46" s="81">
        <f>SUM(C34:C45)</f>
        <v>1925.4549999999999</v>
      </c>
      <c r="D46" s="82">
        <f>SUM(D34:D45)</f>
        <v>2390.5329999999999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68</v>
      </c>
      <c r="C47" s="35">
        <f>SUM(C18:C27)</f>
        <v>2318.4610000000002</v>
      </c>
      <c r="D47" s="35">
        <f>SUM(D18:D27)</f>
        <v>2686.4539999999997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16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17</v>
      </c>
      <c r="B49" s="128"/>
      <c r="C49" s="39">
        <f>C46/C47</f>
        <v>0.83048841451290301</v>
      </c>
      <c r="D49" s="39">
        <f>D46/D47</f>
        <v>0.88984698788812322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81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6"/>
  <sheetViews>
    <sheetView view="pageBreakPreview" topLeftCell="A35" zoomScale="80" zoomScaleNormal="90" zoomScaleSheetLayoutView="80" workbookViewId="0">
      <selection activeCell="F36" sqref="F36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1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8" t="s">
        <v>30</v>
      </c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  <c r="W5" s="16"/>
      <c r="X5" s="16"/>
    </row>
    <row r="6" spans="1:24" ht="14.4" customHeight="1" x14ac:dyDescent="0.2">
      <c r="A6" s="125" t="s">
        <v>2</v>
      </c>
      <c r="B6" s="71"/>
      <c r="C6" s="48">
        <v>761543</v>
      </c>
      <c r="D6" s="53">
        <v>437821</v>
      </c>
      <c r="E6" s="188">
        <v>215418</v>
      </c>
      <c r="F6" s="48">
        <v>58460</v>
      </c>
      <c r="G6" s="48">
        <v>37331</v>
      </c>
      <c r="H6" s="48"/>
      <c r="I6" s="48">
        <v>37810</v>
      </c>
      <c r="J6" s="48">
        <v>35995</v>
      </c>
      <c r="K6" s="48"/>
      <c r="L6" s="48">
        <v>556358</v>
      </c>
      <c r="M6" s="48">
        <v>292842</v>
      </c>
      <c r="N6" s="48"/>
      <c r="O6" s="48">
        <v>48923</v>
      </c>
      <c r="P6" s="48">
        <v>33159</v>
      </c>
      <c r="Q6" s="48"/>
      <c r="R6" s="48">
        <v>59991</v>
      </c>
      <c r="S6" s="53">
        <v>38495</v>
      </c>
    </row>
    <row r="7" spans="1:24" ht="14.4" customHeight="1" x14ac:dyDescent="0.2">
      <c r="A7" s="97" t="s">
        <v>3</v>
      </c>
      <c r="B7" s="180"/>
      <c r="C7" s="35">
        <v>833294</v>
      </c>
      <c r="D7" s="36">
        <v>465167</v>
      </c>
      <c r="E7" s="37">
        <v>208534</v>
      </c>
      <c r="F7" s="35">
        <v>55380</v>
      </c>
      <c r="G7" s="35">
        <v>37260</v>
      </c>
      <c r="H7" s="35"/>
      <c r="I7" s="35">
        <v>43181</v>
      </c>
      <c r="J7" s="35">
        <v>40461</v>
      </c>
      <c r="K7" s="35"/>
      <c r="L7" s="35">
        <v>621138</v>
      </c>
      <c r="M7" s="35">
        <v>313950</v>
      </c>
      <c r="N7" s="35"/>
      <c r="O7" s="35">
        <v>49711</v>
      </c>
      <c r="P7" s="35">
        <v>32812</v>
      </c>
      <c r="Q7" s="35"/>
      <c r="R7" s="35">
        <v>63885</v>
      </c>
      <c r="S7" s="36">
        <v>40680</v>
      </c>
    </row>
    <row r="8" spans="1:24" ht="14.4" customHeight="1" x14ac:dyDescent="0.2">
      <c r="A8" s="125" t="s">
        <v>4</v>
      </c>
      <c r="B8" s="181"/>
      <c r="C8" s="48">
        <v>788741</v>
      </c>
      <c r="D8" s="53">
        <v>432425</v>
      </c>
      <c r="E8" s="188">
        <v>197335</v>
      </c>
      <c r="F8" s="48">
        <v>47688</v>
      </c>
      <c r="G8" s="48">
        <v>31764</v>
      </c>
      <c r="H8" s="48"/>
      <c r="I8" s="48">
        <v>34394</v>
      </c>
      <c r="J8" s="48">
        <v>31142</v>
      </c>
      <c r="K8" s="48"/>
      <c r="L8" s="48">
        <v>611685</v>
      </c>
      <c r="M8" s="48">
        <v>305542</v>
      </c>
      <c r="N8" s="48"/>
      <c r="O8" s="48">
        <v>49212</v>
      </c>
      <c r="P8" s="48">
        <v>31957</v>
      </c>
      <c r="Q8" s="48"/>
      <c r="R8" s="48">
        <v>45762</v>
      </c>
      <c r="S8" s="53">
        <v>32016</v>
      </c>
    </row>
    <row r="9" spans="1:24" ht="14.4" customHeight="1" x14ac:dyDescent="0.2">
      <c r="A9" s="97" t="s">
        <v>66</v>
      </c>
      <c r="B9" s="182"/>
      <c r="C9" s="35">
        <v>854426</v>
      </c>
      <c r="D9" s="36">
        <v>464934</v>
      </c>
      <c r="E9" s="37">
        <v>209850</v>
      </c>
      <c r="F9" s="35" t="s">
        <v>63</v>
      </c>
      <c r="G9" s="35" t="s">
        <v>88</v>
      </c>
      <c r="H9" s="35"/>
      <c r="I9" s="35" t="s">
        <v>63</v>
      </c>
      <c r="J9" s="35" t="s">
        <v>89</v>
      </c>
      <c r="K9" s="35"/>
      <c r="L9" s="35">
        <v>683970</v>
      </c>
      <c r="M9" s="35">
        <v>336088</v>
      </c>
      <c r="N9" s="35"/>
      <c r="O9" s="35" t="s">
        <v>63</v>
      </c>
      <c r="P9" s="35" t="s">
        <v>89</v>
      </c>
      <c r="Q9" s="35"/>
      <c r="R9" s="35" t="s">
        <v>63</v>
      </c>
      <c r="S9" s="36" t="s">
        <v>117</v>
      </c>
    </row>
    <row r="10" spans="1:24" ht="14.4" customHeight="1" x14ac:dyDescent="0.2">
      <c r="A10" s="125" t="s">
        <v>64</v>
      </c>
      <c r="B10" s="181"/>
      <c r="C10" s="48">
        <v>914811</v>
      </c>
      <c r="D10" s="53">
        <v>506204</v>
      </c>
      <c r="E10" s="188">
        <v>239440</v>
      </c>
      <c r="F10" s="22"/>
      <c r="G10" s="48"/>
      <c r="H10" s="48"/>
      <c r="I10" s="22"/>
      <c r="J10" s="48"/>
      <c r="K10" s="48"/>
      <c r="L10" s="48">
        <v>729948</v>
      </c>
      <c r="M10" s="48">
        <v>373121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86</v>
      </c>
      <c r="B11" s="182"/>
      <c r="C11" s="35">
        <v>985254</v>
      </c>
      <c r="D11" s="36">
        <v>550899</v>
      </c>
      <c r="E11" s="37">
        <v>264334</v>
      </c>
      <c r="F11" s="14"/>
      <c r="G11" s="35"/>
      <c r="H11" s="35"/>
      <c r="I11" s="14"/>
      <c r="J11" s="35"/>
      <c r="K11" s="35"/>
      <c r="L11" s="35">
        <v>789876</v>
      </c>
      <c r="M11" s="35">
        <v>409167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67</v>
      </c>
      <c r="B12" s="181"/>
      <c r="C12" s="48">
        <v>1064866</v>
      </c>
      <c r="D12" s="53">
        <v>599983</v>
      </c>
      <c r="E12" s="188">
        <v>294243</v>
      </c>
      <c r="F12" s="48"/>
      <c r="G12" s="48"/>
      <c r="H12" s="48"/>
      <c r="I12" s="48"/>
      <c r="J12" s="48"/>
      <c r="K12" s="48"/>
      <c r="L12" s="48">
        <v>867689</v>
      </c>
      <c r="M12" s="48">
        <v>455772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1123807</v>
      </c>
      <c r="D13" s="36">
        <v>675101</v>
      </c>
      <c r="E13" s="37">
        <v>302497</v>
      </c>
      <c r="F13" s="49"/>
      <c r="G13" s="35"/>
      <c r="H13" s="35"/>
      <c r="I13" s="14"/>
      <c r="J13" s="35"/>
      <c r="K13" s="35"/>
      <c r="L13" s="35">
        <v>921170</v>
      </c>
      <c r="M13" s="35">
        <v>518467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1158360</v>
      </c>
      <c r="D14" s="53">
        <v>731729</v>
      </c>
      <c r="E14" s="188">
        <v>322832</v>
      </c>
      <c r="F14" s="22"/>
      <c r="G14" s="22"/>
      <c r="H14" s="22"/>
      <c r="I14" s="22"/>
      <c r="J14" s="22"/>
      <c r="K14" s="22"/>
      <c r="L14" s="48">
        <v>957803</v>
      </c>
      <c r="M14" s="48">
        <v>568472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1093806</v>
      </c>
      <c r="D15" s="36">
        <v>696420</v>
      </c>
      <c r="E15" s="37">
        <v>313702</v>
      </c>
      <c r="F15" s="47"/>
      <c r="G15" s="35"/>
      <c r="H15" s="35"/>
      <c r="I15" s="35"/>
      <c r="J15" s="35"/>
      <c r="K15" s="35"/>
      <c r="L15" s="35">
        <v>914054</v>
      </c>
      <c r="M15" s="35">
        <v>548908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758316</v>
      </c>
      <c r="D16" s="53">
        <v>443456</v>
      </c>
      <c r="E16" s="188">
        <v>241311</v>
      </c>
      <c r="F16" s="22"/>
      <c r="G16" s="48"/>
      <c r="H16" s="48"/>
      <c r="I16" s="22"/>
      <c r="J16" s="48"/>
      <c r="K16" s="48"/>
      <c r="L16" s="48">
        <v>652113</v>
      </c>
      <c r="M16" s="48">
        <v>357351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75</v>
      </c>
      <c r="B17" s="184"/>
      <c r="C17" s="88">
        <v>980850</v>
      </c>
      <c r="D17" s="90">
        <v>576470</v>
      </c>
      <c r="E17" s="89">
        <v>309168</v>
      </c>
      <c r="F17" s="17"/>
      <c r="G17" s="168"/>
      <c r="H17" s="88"/>
      <c r="I17" s="17"/>
      <c r="J17" s="168"/>
      <c r="K17" s="88"/>
      <c r="L17" s="88">
        <v>839951</v>
      </c>
      <c r="M17" s="88">
        <v>462086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85</v>
      </c>
      <c r="B18" s="71"/>
      <c r="C18" s="18">
        <v>930474</v>
      </c>
      <c r="D18" s="19">
        <v>557736</v>
      </c>
      <c r="E18" s="20">
        <v>285792</v>
      </c>
      <c r="F18" s="21"/>
      <c r="G18" s="197"/>
      <c r="H18" s="48"/>
      <c r="I18" s="70"/>
      <c r="J18" s="197"/>
      <c r="K18" s="18"/>
      <c r="L18" s="18">
        <v>794624</v>
      </c>
      <c r="M18" s="18">
        <v>449418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1006286</v>
      </c>
      <c r="D19" s="29">
        <v>580614</v>
      </c>
      <c r="E19" s="30">
        <v>331416</v>
      </c>
      <c r="F19" s="31"/>
      <c r="G19" s="168"/>
      <c r="H19" s="88"/>
      <c r="I19" s="17"/>
      <c r="J19" s="168"/>
      <c r="K19" s="27"/>
      <c r="L19" s="27">
        <v>875397</v>
      </c>
      <c r="M19" s="27">
        <v>479190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984842</v>
      </c>
      <c r="D20" s="19">
        <v>568674</v>
      </c>
      <c r="E20" s="20">
        <v>318326</v>
      </c>
      <c r="F20" s="21"/>
      <c r="G20" s="197"/>
      <c r="H20" s="48"/>
      <c r="I20" s="22"/>
      <c r="J20" s="197"/>
      <c r="K20" s="18"/>
      <c r="L20" s="18">
        <v>864456</v>
      </c>
      <c r="M20" s="18">
        <v>473552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1001099</v>
      </c>
      <c r="D21" s="33">
        <v>587431</v>
      </c>
      <c r="E21" s="37">
        <v>326224</v>
      </c>
      <c r="F21" s="17"/>
      <c r="G21" s="168"/>
      <c r="H21" s="88"/>
      <c r="I21" s="17"/>
      <c r="J21" s="168"/>
      <c r="K21" s="35"/>
      <c r="L21" s="35">
        <v>881299</v>
      </c>
      <c r="M21" s="35">
        <v>491586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/>
      <c r="C22" s="25">
        <v>977481</v>
      </c>
      <c r="D22" s="25">
        <v>584814</v>
      </c>
      <c r="E22" s="188">
        <v>310885</v>
      </c>
      <c r="F22" s="22"/>
      <c r="G22" s="197"/>
      <c r="H22" s="48"/>
      <c r="I22" s="22"/>
      <c r="J22" s="197"/>
      <c r="K22" s="48"/>
      <c r="L22" s="48">
        <v>860253</v>
      </c>
      <c r="M22" s="48">
        <v>488010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96</v>
      </c>
      <c r="B23">
        <v>2016</v>
      </c>
      <c r="C23" s="42">
        <v>983536</v>
      </c>
      <c r="D23" s="43">
        <v>574617</v>
      </c>
      <c r="E23" s="37">
        <v>314534</v>
      </c>
      <c r="F23" s="14"/>
      <c r="G23" s="98"/>
      <c r="H23" s="35"/>
      <c r="I23" s="14"/>
      <c r="J23" s="98"/>
      <c r="K23" s="35"/>
      <c r="L23" s="35">
        <v>871320</v>
      </c>
      <c r="M23" s="35">
        <v>483674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2017</v>
      </c>
      <c r="C24" s="186">
        <v>1043558</v>
      </c>
      <c r="D24" s="187">
        <v>610299</v>
      </c>
      <c r="E24" s="188">
        <v>325570.88199999998</v>
      </c>
      <c r="F24" s="70"/>
      <c r="G24" s="197"/>
      <c r="H24" s="189"/>
      <c r="I24" s="70"/>
      <c r="J24" s="197"/>
      <c r="K24" s="189"/>
      <c r="L24" s="189">
        <v>920769.55299999996</v>
      </c>
      <c r="M24" s="189">
        <v>510683.473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2018</v>
      </c>
      <c r="C25" s="200">
        <v>1074521.6839999999</v>
      </c>
      <c r="D25" s="200">
        <v>640866.57299999997</v>
      </c>
      <c r="E25" s="89">
        <v>324524.57</v>
      </c>
      <c r="F25" s="106"/>
      <c r="G25" s="201"/>
      <c r="H25" s="88"/>
      <c r="I25" s="106"/>
      <c r="J25" s="201"/>
      <c r="K25" s="88"/>
      <c r="L25" s="88">
        <v>950956.04099999997</v>
      </c>
      <c r="M25" s="88">
        <v>536567.576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102</v>
      </c>
      <c r="B26" s="220">
        <v>2019</v>
      </c>
      <c r="C26" s="186">
        <v>1022064.304</v>
      </c>
      <c r="D26" s="186">
        <v>623522.59299999999</v>
      </c>
      <c r="E26" s="224">
        <v>319018.16800000001</v>
      </c>
      <c r="F26" s="186"/>
      <c r="G26" s="186"/>
      <c r="H26" s="186"/>
      <c r="I26" s="186"/>
      <c r="J26" s="186"/>
      <c r="K26" s="186"/>
      <c r="L26" s="186">
        <v>905000.05900000001</v>
      </c>
      <c r="M26" s="186">
        <v>524789.53600000008</v>
      </c>
      <c r="N26" s="189"/>
      <c r="O26" s="70"/>
      <c r="P26" s="198"/>
      <c r="Q26" s="190"/>
      <c r="R26" s="70"/>
      <c r="S26" s="199"/>
    </row>
    <row r="27" spans="1:28" ht="14.4" customHeight="1" x14ac:dyDescent="0.2">
      <c r="A27" s="97" t="s">
        <v>104</v>
      </c>
      <c r="B27" s="107">
        <v>2020</v>
      </c>
      <c r="C27" s="200">
        <v>839131.24599999993</v>
      </c>
      <c r="D27" s="200">
        <v>524478.73900000006</v>
      </c>
      <c r="E27" s="205">
        <v>269618.73499999999</v>
      </c>
      <c r="F27" s="200"/>
      <c r="G27" s="200"/>
      <c r="H27" s="200"/>
      <c r="I27" s="200"/>
      <c r="J27" s="200"/>
      <c r="K27" s="200"/>
      <c r="L27" s="200">
        <v>742331.76599999995</v>
      </c>
      <c r="M27" s="200">
        <v>441259.50499999995</v>
      </c>
      <c r="N27" s="88"/>
      <c r="O27" s="106" t="s">
        <v>107</v>
      </c>
      <c r="P27" s="202" t="s">
        <v>107</v>
      </c>
      <c r="Q27" s="203"/>
      <c r="R27" s="106" t="s">
        <v>107</v>
      </c>
      <c r="S27" s="204" t="s">
        <v>107</v>
      </c>
    </row>
    <row r="28" spans="1:28" ht="14.4" customHeight="1" x14ac:dyDescent="0.2">
      <c r="A28" s="125" t="s">
        <v>108</v>
      </c>
      <c r="B28" s="220">
        <v>2021</v>
      </c>
      <c r="C28" s="186">
        <v>925980.49400000006</v>
      </c>
      <c r="D28" s="186">
        <v>607231.01600000006</v>
      </c>
      <c r="E28" s="224">
        <v>295844.40000000002</v>
      </c>
      <c r="F28" s="186"/>
      <c r="G28" s="186"/>
      <c r="H28" s="186"/>
      <c r="I28" s="186"/>
      <c r="J28" s="186"/>
      <c r="K28" s="186"/>
      <c r="L28" s="186">
        <v>807046.87100000004</v>
      </c>
      <c r="M28" s="186">
        <v>501721.06900000002</v>
      </c>
      <c r="N28" s="189"/>
      <c r="O28" s="70" t="s">
        <v>107</v>
      </c>
      <c r="P28" s="198" t="s">
        <v>107</v>
      </c>
      <c r="Q28" s="190"/>
      <c r="R28" s="70" t="s">
        <v>107</v>
      </c>
      <c r="S28" s="199" t="s">
        <v>107</v>
      </c>
    </row>
    <row r="29" spans="1:28" ht="14.4" customHeight="1" x14ac:dyDescent="0.2">
      <c r="A29" s="97" t="s">
        <v>112</v>
      </c>
      <c r="B29" s="107">
        <v>2022</v>
      </c>
      <c r="C29" s="200">
        <v>894289.09400000004</v>
      </c>
      <c r="D29" s="200">
        <v>647516.16800000006</v>
      </c>
      <c r="E29" s="205">
        <v>291038.77600000001</v>
      </c>
      <c r="F29" s="200"/>
      <c r="G29" s="200"/>
      <c r="H29" s="200"/>
      <c r="I29" s="200"/>
      <c r="J29" s="200"/>
      <c r="K29" s="200"/>
      <c r="L29" s="200">
        <v>778386.32400000002</v>
      </c>
      <c r="M29" s="200">
        <v>536157.04299999995</v>
      </c>
      <c r="N29" s="200"/>
      <c r="O29" s="200" t="s">
        <v>107</v>
      </c>
      <c r="P29" s="200" t="s">
        <v>107</v>
      </c>
      <c r="Q29" s="200"/>
      <c r="R29" s="200" t="s">
        <v>107</v>
      </c>
      <c r="S29" s="286" t="s">
        <v>107</v>
      </c>
    </row>
    <row r="30" spans="1:28" ht="14.4" customHeight="1" x14ac:dyDescent="0.2">
      <c r="A30" s="289" t="s">
        <v>118</v>
      </c>
      <c r="B30" s="287">
        <v>2023</v>
      </c>
      <c r="C30" s="288">
        <f>'ダイカスト合計(月別集計)'!C30</f>
        <v>961948.91099999985</v>
      </c>
      <c r="D30" s="288">
        <f>'ダイカスト合計(月別集計)'!D30</f>
        <v>718431.82000000007</v>
      </c>
      <c r="E30" s="293">
        <f>'ダイカスト合計(月別集計)'!E30</f>
        <v>302949.14200000005</v>
      </c>
      <c r="F30" s="288">
        <f>'ダイカスト合計(月別集計)'!F30</f>
        <v>0</v>
      </c>
      <c r="G30" s="288">
        <f>'ダイカスト合計(月別集計)'!G30</f>
        <v>0</v>
      </c>
      <c r="H30" s="288">
        <f>'ダイカスト合計(月別集計)'!H30</f>
        <v>0</v>
      </c>
      <c r="I30" s="288">
        <f>'ダイカスト合計(月別集計)'!I30</f>
        <v>0</v>
      </c>
      <c r="J30" s="288">
        <f>'ダイカスト合計(月別集計)'!J30</f>
        <v>0</v>
      </c>
      <c r="K30" s="288">
        <f>'ダイカスト合計(月別集計)'!K30</f>
        <v>0</v>
      </c>
      <c r="L30" s="288">
        <f>'ダイカスト合計(月別集計)'!L30</f>
        <v>850654.38199999998</v>
      </c>
      <c r="M30" s="288">
        <f>'ダイカスト合計(月別集計)'!M30</f>
        <v>610700.31700000004</v>
      </c>
      <c r="N30" s="288">
        <f>'ダイカスト合計(月別集計)'!N30</f>
        <v>0</v>
      </c>
      <c r="O30" s="288" t="str">
        <f>'ダイカスト合計(月別集計)'!O30</f>
        <v>　</v>
      </c>
      <c r="P30" s="288" t="str">
        <f>'ダイカスト合計(月別集計)'!P30</f>
        <v>　</v>
      </c>
      <c r="Q30" s="288">
        <f>'ダイカスト合計(月別集計)'!Q30</f>
        <v>0</v>
      </c>
      <c r="R30" s="288" t="str">
        <f>'ダイカスト合計(月別集計)'!R30</f>
        <v>　</v>
      </c>
      <c r="S30" s="288" t="str">
        <f>'ダイカスト合計(月別集計)'!S30</f>
        <v>　</v>
      </c>
    </row>
    <row r="31" spans="1:28" x14ac:dyDescent="0.2">
      <c r="A31" s="101"/>
      <c r="B31" t="s">
        <v>81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88"/>
      <c r="O31" s="106"/>
      <c r="P31" s="202"/>
      <c r="Q31" s="203"/>
      <c r="R31" s="106"/>
      <c r="S31" s="202"/>
    </row>
    <row r="32" spans="1:28" x14ac:dyDescent="0.2">
      <c r="A32" s="194"/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W33" s="16"/>
      <c r="X33" s="16"/>
    </row>
    <row r="34" spans="1:24" x14ac:dyDescent="0.2">
      <c r="A34" t="s">
        <v>31</v>
      </c>
    </row>
    <row r="35" spans="1:24" x14ac:dyDescent="0.2">
      <c r="A35" s="126"/>
      <c r="B35" s="77"/>
      <c r="C35" s="77" t="s">
        <v>20</v>
      </c>
      <c r="D35" s="78"/>
      <c r="E35" s="79" t="s">
        <v>21</v>
      </c>
      <c r="F35" s="77" t="s">
        <v>119</v>
      </c>
      <c r="G35" s="77"/>
      <c r="H35" s="77"/>
      <c r="I35" s="77" t="s">
        <v>26</v>
      </c>
      <c r="J35" s="77"/>
      <c r="K35" s="77"/>
      <c r="L35" s="77" t="s">
        <v>27</v>
      </c>
      <c r="M35" s="77"/>
      <c r="N35" s="77"/>
      <c r="O35" s="77" t="s">
        <v>28</v>
      </c>
      <c r="P35" s="77"/>
      <c r="Q35" s="77"/>
      <c r="R35" s="77" t="s">
        <v>29</v>
      </c>
      <c r="S35" s="78"/>
    </row>
    <row r="36" spans="1:24" x14ac:dyDescent="0.2">
      <c r="A36" s="127"/>
      <c r="B36" s="5"/>
      <c r="C36" s="128" t="s">
        <v>22</v>
      </c>
      <c r="D36" s="129" t="s">
        <v>19</v>
      </c>
      <c r="E36" s="130" t="s">
        <v>22</v>
      </c>
      <c r="F36" s="128" t="s">
        <v>22</v>
      </c>
      <c r="G36" s="128" t="s">
        <v>19</v>
      </c>
      <c r="H36" s="128"/>
      <c r="I36" s="128" t="s">
        <v>22</v>
      </c>
      <c r="J36" s="128" t="s">
        <v>19</v>
      </c>
      <c r="K36" s="128" t="s">
        <v>23</v>
      </c>
      <c r="L36" s="128" t="s">
        <v>22</v>
      </c>
      <c r="M36" s="128" t="s">
        <v>24</v>
      </c>
      <c r="N36" s="128" t="s">
        <v>23</v>
      </c>
      <c r="O36" s="128" t="s">
        <v>22</v>
      </c>
      <c r="P36" s="128" t="s">
        <v>24</v>
      </c>
      <c r="Q36" s="128"/>
      <c r="R36" s="128" t="s">
        <v>22</v>
      </c>
      <c r="S36" s="129" t="s">
        <v>24</v>
      </c>
      <c r="W36" s="16"/>
      <c r="X36" s="16"/>
    </row>
    <row r="37" spans="1:24" ht="14.4" customHeight="1" x14ac:dyDescent="0.2">
      <c r="A37" s="125" t="s">
        <v>2</v>
      </c>
      <c r="B37" s="285"/>
      <c r="C37" s="48">
        <v>722722</v>
      </c>
      <c r="D37" s="53">
        <v>395744</v>
      </c>
      <c r="E37" s="188">
        <v>200312</v>
      </c>
      <c r="F37" s="48">
        <v>56910</v>
      </c>
      <c r="G37" s="48">
        <v>35699</v>
      </c>
      <c r="H37" s="48"/>
      <c r="I37" s="48">
        <v>34232</v>
      </c>
      <c r="J37" s="48">
        <v>28867</v>
      </c>
      <c r="K37" s="48"/>
      <c r="L37" s="48">
        <v>537673</v>
      </c>
      <c r="M37" s="48">
        <v>268512</v>
      </c>
      <c r="N37" s="48"/>
      <c r="O37" s="48">
        <v>45211</v>
      </c>
      <c r="P37" s="48">
        <v>30887</v>
      </c>
      <c r="Q37" s="48"/>
      <c r="R37" s="48">
        <v>48695</v>
      </c>
      <c r="S37" s="53">
        <v>31778</v>
      </c>
    </row>
    <row r="38" spans="1:24" ht="14.4" customHeight="1" x14ac:dyDescent="0.2">
      <c r="A38" s="97" t="s">
        <v>3</v>
      </c>
      <c r="B38" s="180"/>
      <c r="C38" s="35">
        <v>791573</v>
      </c>
      <c r="D38" s="36">
        <v>420695</v>
      </c>
      <c r="E38" s="37">
        <v>192133</v>
      </c>
      <c r="F38" s="35">
        <v>53572</v>
      </c>
      <c r="G38" s="35">
        <v>35386</v>
      </c>
      <c r="H38" s="35"/>
      <c r="I38" s="35">
        <v>39360</v>
      </c>
      <c r="J38" s="35">
        <v>31704</v>
      </c>
      <c r="K38" s="35"/>
      <c r="L38" s="35">
        <v>601313</v>
      </c>
      <c r="M38" s="35">
        <v>289528</v>
      </c>
      <c r="N38" s="35"/>
      <c r="O38" s="35">
        <v>45361</v>
      </c>
      <c r="P38" s="35">
        <v>30055</v>
      </c>
      <c r="Q38" s="35"/>
      <c r="R38" s="35">
        <v>51967</v>
      </c>
      <c r="S38" s="36">
        <v>34022</v>
      </c>
    </row>
    <row r="39" spans="1:24" ht="14.4" customHeight="1" x14ac:dyDescent="0.2">
      <c r="A39" s="125" t="s">
        <v>4</v>
      </c>
      <c r="B39" s="181"/>
      <c r="C39" s="48">
        <v>750458</v>
      </c>
      <c r="D39" s="53">
        <v>390808</v>
      </c>
      <c r="E39" s="188">
        <v>184783</v>
      </c>
      <c r="F39" s="48">
        <v>45980</v>
      </c>
      <c r="G39" s="48">
        <v>30231</v>
      </c>
      <c r="H39" s="48"/>
      <c r="I39" s="48">
        <v>31250</v>
      </c>
      <c r="J39" s="48">
        <v>24914</v>
      </c>
      <c r="K39" s="48"/>
      <c r="L39" s="48">
        <v>591338</v>
      </c>
      <c r="M39" s="48">
        <v>280237</v>
      </c>
      <c r="N39" s="48"/>
      <c r="O39" s="48">
        <v>45553</v>
      </c>
      <c r="P39" s="48">
        <v>29709</v>
      </c>
      <c r="Q39" s="48"/>
      <c r="R39" s="48">
        <v>36333</v>
      </c>
      <c r="S39" s="53">
        <v>25719</v>
      </c>
    </row>
    <row r="40" spans="1:24" ht="14.4" customHeight="1" x14ac:dyDescent="0.2">
      <c r="A40" s="97" t="s">
        <v>66</v>
      </c>
      <c r="B40" s="182"/>
      <c r="C40" s="35">
        <v>812298</v>
      </c>
      <c r="D40" s="36">
        <v>417711</v>
      </c>
      <c r="E40" s="37">
        <v>197107</v>
      </c>
      <c r="F40" s="35">
        <v>52127</v>
      </c>
      <c r="G40" s="35">
        <v>32985</v>
      </c>
      <c r="H40" s="35"/>
      <c r="I40" s="35">
        <v>30757</v>
      </c>
      <c r="J40" s="35">
        <v>23802</v>
      </c>
      <c r="K40" s="35"/>
      <c r="L40" s="35">
        <v>649451</v>
      </c>
      <c r="M40" s="35">
        <v>308539</v>
      </c>
      <c r="N40" s="35"/>
      <c r="O40" s="35">
        <v>48949</v>
      </c>
      <c r="P40" s="35">
        <v>30852</v>
      </c>
      <c r="Q40" s="35"/>
      <c r="R40" s="35">
        <v>31014</v>
      </c>
      <c r="S40" s="36">
        <v>21533</v>
      </c>
    </row>
    <row r="41" spans="1:24" ht="14.4" customHeight="1" x14ac:dyDescent="0.2">
      <c r="A41" s="125" t="s">
        <v>64</v>
      </c>
      <c r="B41" s="181"/>
      <c r="C41" s="48">
        <v>869776</v>
      </c>
      <c r="D41" s="53">
        <v>451882</v>
      </c>
      <c r="E41" s="188">
        <v>226000</v>
      </c>
      <c r="F41" s="48">
        <v>53266</v>
      </c>
      <c r="G41" s="48">
        <v>33699</v>
      </c>
      <c r="H41" s="48"/>
      <c r="I41" s="48">
        <v>28875</v>
      </c>
      <c r="J41" s="48">
        <v>23581</v>
      </c>
      <c r="K41" s="48"/>
      <c r="L41" s="48">
        <v>709685</v>
      </c>
      <c r="M41" s="48">
        <v>341774</v>
      </c>
      <c r="N41" s="48"/>
      <c r="O41" s="48">
        <v>44653</v>
      </c>
      <c r="P41" s="48">
        <v>28861</v>
      </c>
      <c r="Q41" s="48"/>
      <c r="R41" s="48">
        <v>33297</v>
      </c>
      <c r="S41" s="53">
        <v>23967</v>
      </c>
    </row>
    <row r="42" spans="1:24" ht="14.4" customHeight="1" x14ac:dyDescent="0.2">
      <c r="A42" s="97" t="s">
        <v>86</v>
      </c>
      <c r="B42" s="182"/>
      <c r="C42" s="35">
        <v>940181</v>
      </c>
      <c r="D42" s="36">
        <v>495088</v>
      </c>
      <c r="E42" s="37">
        <v>249967</v>
      </c>
      <c r="F42" s="35">
        <v>56935</v>
      </c>
      <c r="G42" s="35">
        <v>36232</v>
      </c>
      <c r="H42" s="35"/>
      <c r="I42" s="35">
        <v>27881</v>
      </c>
      <c r="J42" s="35">
        <v>23497</v>
      </c>
      <c r="K42" s="35"/>
      <c r="L42" s="35">
        <v>768955</v>
      </c>
      <c r="M42" s="35">
        <v>375796</v>
      </c>
      <c r="N42" s="35"/>
      <c r="O42" s="35">
        <v>48788</v>
      </c>
      <c r="P42" s="35">
        <v>32219</v>
      </c>
      <c r="Q42" s="35"/>
      <c r="R42" s="35">
        <v>37621</v>
      </c>
      <c r="S42" s="36">
        <v>27343</v>
      </c>
    </row>
    <row r="43" spans="1:24" ht="14.4" customHeight="1" x14ac:dyDescent="0.2">
      <c r="A43" s="125" t="s">
        <v>67</v>
      </c>
      <c r="B43" s="181"/>
      <c r="C43" s="48">
        <v>1020547</v>
      </c>
      <c r="D43" s="53">
        <v>543062</v>
      </c>
      <c r="E43" s="188">
        <v>280152</v>
      </c>
      <c r="F43" s="48">
        <v>57123</v>
      </c>
      <c r="G43" s="48">
        <v>36560</v>
      </c>
      <c r="H43" s="48"/>
      <c r="I43" s="48">
        <v>28102</v>
      </c>
      <c r="J43" s="48">
        <v>24029</v>
      </c>
      <c r="K43" s="48"/>
      <c r="L43" s="48">
        <v>846276</v>
      </c>
      <c r="M43" s="48">
        <v>419671</v>
      </c>
      <c r="N43" s="48"/>
      <c r="O43" s="48">
        <v>51225</v>
      </c>
      <c r="P43" s="48">
        <v>34620</v>
      </c>
      <c r="Q43" s="48"/>
      <c r="R43" s="48">
        <v>37822</v>
      </c>
      <c r="S43" s="53">
        <v>28183</v>
      </c>
    </row>
    <row r="44" spans="1:24" ht="14.4" customHeight="1" x14ac:dyDescent="0.2">
      <c r="A44" s="97" t="s">
        <v>71</v>
      </c>
      <c r="B44" s="182"/>
      <c r="C44" s="35">
        <v>1080941</v>
      </c>
      <c r="D44" s="36">
        <v>613968</v>
      </c>
      <c r="E44" s="37">
        <v>289182</v>
      </c>
      <c r="F44" s="35">
        <v>61230</v>
      </c>
      <c r="G44" s="35">
        <v>42886</v>
      </c>
      <c r="H44" s="35"/>
      <c r="I44" s="35">
        <v>28587</v>
      </c>
      <c r="J44" s="35">
        <v>26569</v>
      </c>
      <c r="K44" s="35"/>
      <c r="L44" s="35">
        <v>898101</v>
      </c>
      <c r="M44" s="35">
        <v>478335</v>
      </c>
      <c r="N44" s="35"/>
      <c r="O44" s="35">
        <v>54024</v>
      </c>
      <c r="P44" s="35">
        <v>37079</v>
      </c>
      <c r="Q44" s="35"/>
      <c r="R44" s="35">
        <v>38998</v>
      </c>
      <c r="S44" s="36">
        <v>29099</v>
      </c>
    </row>
    <row r="45" spans="1:24" ht="14.4" customHeight="1" x14ac:dyDescent="0.2">
      <c r="A45" s="125" t="s">
        <v>72</v>
      </c>
      <c r="B45" s="181"/>
      <c r="C45" s="48">
        <v>1117622</v>
      </c>
      <c r="D45" s="53">
        <v>669465</v>
      </c>
      <c r="E45" s="188">
        <v>308950</v>
      </c>
      <c r="F45" s="48">
        <v>60730</v>
      </c>
      <c r="G45" s="48">
        <v>45368</v>
      </c>
      <c r="H45" s="48"/>
      <c r="I45" s="48">
        <v>30832</v>
      </c>
      <c r="J45" s="48">
        <v>32836</v>
      </c>
      <c r="K45" s="48"/>
      <c r="L45" s="48">
        <v>936670</v>
      </c>
      <c r="M45" s="48">
        <v>528364</v>
      </c>
      <c r="N45" s="48"/>
      <c r="O45" s="48">
        <v>51070</v>
      </c>
      <c r="P45" s="48">
        <v>34353</v>
      </c>
      <c r="Q45" s="48"/>
      <c r="R45" s="48">
        <v>38320</v>
      </c>
      <c r="S45" s="53">
        <v>28544</v>
      </c>
    </row>
    <row r="46" spans="1:24" ht="14.4" customHeight="1" x14ac:dyDescent="0.2">
      <c r="A46" s="97" t="s">
        <v>73</v>
      </c>
      <c r="B46" s="182"/>
      <c r="C46" s="35">
        <v>1057689</v>
      </c>
      <c r="D46" s="36">
        <v>641027</v>
      </c>
      <c r="E46" s="37">
        <v>301360</v>
      </c>
      <c r="F46" s="35">
        <v>55166</v>
      </c>
      <c r="G46" s="35">
        <v>41910</v>
      </c>
      <c r="H46" s="35"/>
      <c r="I46" s="35">
        <v>26760</v>
      </c>
      <c r="J46" s="35">
        <v>30447</v>
      </c>
      <c r="K46" s="35"/>
      <c r="L46" s="35">
        <v>895229</v>
      </c>
      <c r="M46" s="35">
        <v>511725</v>
      </c>
      <c r="N46" s="35"/>
      <c r="O46" s="35">
        <v>45338</v>
      </c>
      <c r="P46" s="35">
        <v>30095</v>
      </c>
      <c r="Q46" s="35"/>
      <c r="R46" s="35">
        <v>35196</v>
      </c>
      <c r="S46" s="36">
        <v>26849</v>
      </c>
    </row>
    <row r="47" spans="1:24" ht="14.4" customHeight="1" x14ac:dyDescent="0.2">
      <c r="A47" s="125" t="s">
        <v>74</v>
      </c>
      <c r="B47" s="181"/>
      <c r="C47" s="48">
        <v>733584</v>
      </c>
      <c r="D47" s="48">
        <v>406725</v>
      </c>
      <c r="E47" s="188">
        <v>233314</v>
      </c>
      <c r="F47" s="48">
        <v>32644</v>
      </c>
      <c r="G47" s="48">
        <v>24501</v>
      </c>
      <c r="H47" s="48"/>
      <c r="I47" s="48">
        <v>17019</v>
      </c>
      <c r="J47" s="48">
        <v>18553</v>
      </c>
      <c r="K47" s="48"/>
      <c r="L47" s="48">
        <v>639065</v>
      </c>
      <c r="M47" s="48">
        <v>331383</v>
      </c>
      <c r="N47" s="48"/>
      <c r="O47" s="48">
        <v>23306</v>
      </c>
      <c r="P47" s="48">
        <v>15692</v>
      </c>
      <c r="Q47" s="48"/>
      <c r="R47" s="48">
        <v>21549</v>
      </c>
      <c r="S47" s="53">
        <v>16595</v>
      </c>
    </row>
    <row r="48" spans="1:24" ht="14.4" customHeight="1" x14ac:dyDescent="0.2">
      <c r="A48" s="105" t="s">
        <v>75</v>
      </c>
      <c r="B48" s="184">
        <v>2010</v>
      </c>
      <c r="C48" s="88">
        <v>949118</v>
      </c>
      <c r="D48" s="90">
        <v>528401</v>
      </c>
      <c r="E48" s="89">
        <v>297894</v>
      </c>
      <c r="F48" s="88">
        <v>43041</v>
      </c>
      <c r="G48" s="88">
        <v>33171</v>
      </c>
      <c r="H48" s="88"/>
      <c r="I48" s="88">
        <v>19909</v>
      </c>
      <c r="J48" s="88">
        <v>21368</v>
      </c>
      <c r="K48" s="88"/>
      <c r="L48" s="88">
        <v>824095</v>
      </c>
      <c r="M48" s="88">
        <v>427517</v>
      </c>
      <c r="N48" s="88"/>
      <c r="O48" s="88">
        <v>33942</v>
      </c>
      <c r="P48" s="88">
        <v>24099</v>
      </c>
      <c r="Q48" s="88"/>
      <c r="R48" s="88">
        <v>28131</v>
      </c>
      <c r="S48" s="90">
        <v>22247</v>
      </c>
    </row>
    <row r="49" spans="1:24" s="16" customFormat="1" ht="14.4" customHeight="1" x14ac:dyDescent="0.2">
      <c r="A49" s="232" t="s">
        <v>85</v>
      </c>
      <c r="B49" s="71">
        <v>2011</v>
      </c>
      <c r="C49" s="25">
        <v>902028</v>
      </c>
      <c r="D49" s="26">
        <v>513386</v>
      </c>
      <c r="E49" s="188">
        <v>275695</v>
      </c>
      <c r="F49" s="48">
        <v>41717</v>
      </c>
      <c r="G49" s="25">
        <v>32014</v>
      </c>
      <c r="H49" s="48"/>
      <c r="I49" s="25">
        <v>18946</v>
      </c>
      <c r="J49" s="25">
        <v>20665</v>
      </c>
      <c r="K49" s="48"/>
      <c r="L49" s="25">
        <v>780694</v>
      </c>
      <c r="M49" s="25">
        <v>417176</v>
      </c>
      <c r="N49" s="48"/>
      <c r="O49" s="25">
        <v>33362</v>
      </c>
      <c r="P49" s="25">
        <v>22798</v>
      </c>
      <c r="Q49" s="48"/>
      <c r="R49" s="25">
        <v>27309</v>
      </c>
      <c r="S49" s="26">
        <v>20734</v>
      </c>
      <c r="W49"/>
      <c r="X49"/>
    </row>
    <row r="50" spans="1:24" ht="14.4" customHeight="1" x14ac:dyDescent="0.2">
      <c r="A50" s="105" t="s">
        <v>87</v>
      </c>
      <c r="B50" s="102">
        <v>2012</v>
      </c>
      <c r="C50" s="33">
        <v>978523</v>
      </c>
      <c r="D50" s="34">
        <v>538278</v>
      </c>
      <c r="E50" s="89">
        <v>322209</v>
      </c>
      <c r="F50" s="88">
        <v>38989</v>
      </c>
      <c r="G50" s="33">
        <v>28418</v>
      </c>
      <c r="H50" s="88"/>
      <c r="I50" s="33">
        <v>18583</v>
      </c>
      <c r="J50" s="33">
        <v>20152</v>
      </c>
      <c r="K50" s="88"/>
      <c r="L50" s="33">
        <v>860793</v>
      </c>
      <c r="M50" s="33">
        <v>448102</v>
      </c>
      <c r="N50" s="88"/>
      <c r="O50" s="33">
        <v>32484</v>
      </c>
      <c r="P50" s="33">
        <v>21974</v>
      </c>
      <c r="Q50" s="88"/>
      <c r="R50" s="33">
        <v>27674</v>
      </c>
      <c r="S50" s="34">
        <v>19632</v>
      </c>
    </row>
    <row r="51" spans="1:24" ht="14.4" customHeight="1" x14ac:dyDescent="0.2">
      <c r="A51" s="125" t="s">
        <v>93</v>
      </c>
      <c r="B51" s="71">
        <v>2013</v>
      </c>
      <c r="C51" s="25">
        <v>958503</v>
      </c>
      <c r="D51" s="26">
        <v>532851</v>
      </c>
      <c r="E51" s="188">
        <v>309015</v>
      </c>
      <c r="F51" s="48">
        <v>32866</v>
      </c>
      <c r="G51" s="25">
        <v>24577</v>
      </c>
      <c r="H51" s="48"/>
      <c r="I51" s="25">
        <v>17508</v>
      </c>
      <c r="J51" s="25">
        <v>19907</v>
      </c>
      <c r="K51" s="48"/>
      <c r="L51" s="25">
        <v>851841</v>
      </c>
      <c r="M51" s="25">
        <v>448879</v>
      </c>
      <c r="N51" s="48"/>
      <c r="O51" s="25">
        <v>28720</v>
      </c>
      <c r="P51" s="25">
        <v>19390</v>
      </c>
      <c r="Q51" s="48"/>
      <c r="R51" s="25">
        <v>27568</v>
      </c>
      <c r="S51" s="26">
        <v>20099</v>
      </c>
    </row>
    <row r="52" spans="1:24" s="16" customFormat="1" ht="14.4" customHeight="1" x14ac:dyDescent="0.2">
      <c r="A52" s="105" t="s">
        <v>94</v>
      </c>
      <c r="B52" s="102">
        <v>2014</v>
      </c>
      <c r="C52" s="33">
        <v>975508</v>
      </c>
      <c r="D52" s="33">
        <v>553149</v>
      </c>
      <c r="E52" s="206">
        <v>317289</v>
      </c>
      <c r="F52" s="99">
        <v>29260</v>
      </c>
      <c r="G52" s="99">
        <v>23232</v>
      </c>
      <c r="H52" s="99"/>
      <c r="I52" s="99">
        <v>17911</v>
      </c>
      <c r="J52" s="99">
        <v>20327</v>
      </c>
      <c r="K52" s="99"/>
      <c r="L52" s="99">
        <v>869473</v>
      </c>
      <c r="M52" s="99">
        <v>468556</v>
      </c>
      <c r="N52" s="99"/>
      <c r="O52" s="99">
        <v>28593</v>
      </c>
      <c r="P52" s="99">
        <v>19210</v>
      </c>
      <c r="Q52" s="99"/>
      <c r="R52" s="99">
        <v>30271</v>
      </c>
      <c r="S52" s="207">
        <v>21824</v>
      </c>
      <c r="W52"/>
      <c r="X52"/>
    </row>
    <row r="53" spans="1:24" ht="14.4" customHeight="1" x14ac:dyDescent="0.2">
      <c r="A53" s="125" t="s">
        <v>95</v>
      </c>
      <c r="B53" s="71">
        <v>2015</v>
      </c>
      <c r="C53" s="25">
        <v>953570</v>
      </c>
      <c r="D53" s="25">
        <v>555179</v>
      </c>
      <c r="E53" s="208">
        <v>302466</v>
      </c>
      <c r="F53" s="209">
        <v>28378</v>
      </c>
      <c r="G53" s="209">
        <v>23595</v>
      </c>
      <c r="H53" s="209"/>
      <c r="I53" s="209">
        <v>17839</v>
      </c>
      <c r="J53" s="209">
        <v>20432</v>
      </c>
      <c r="K53" s="209"/>
      <c r="L53" s="209">
        <v>849252</v>
      </c>
      <c r="M53" s="209">
        <v>469392</v>
      </c>
      <c r="N53" s="209"/>
      <c r="O53" s="209">
        <v>27155</v>
      </c>
      <c r="P53" s="209">
        <v>18989</v>
      </c>
      <c r="Q53" s="209"/>
      <c r="R53" s="209">
        <v>30946</v>
      </c>
      <c r="S53" s="210">
        <v>22771</v>
      </c>
    </row>
    <row r="54" spans="1:24" ht="14.4" customHeight="1" x14ac:dyDescent="0.2">
      <c r="A54" s="97" t="s">
        <v>96</v>
      </c>
      <c r="B54" s="102">
        <v>2016</v>
      </c>
      <c r="C54" s="42">
        <v>960888</v>
      </c>
      <c r="D54" s="42">
        <v>543372</v>
      </c>
      <c r="E54" s="206">
        <v>306641</v>
      </c>
      <c r="F54" s="99">
        <v>26758</v>
      </c>
      <c r="G54" s="99">
        <v>21842</v>
      </c>
      <c r="H54" s="99"/>
      <c r="I54" s="99">
        <v>16333</v>
      </c>
      <c r="J54" s="99">
        <v>18317</v>
      </c>
      <c r="K54" s="99"/>
      <c r="L54" s="99">
        <v>860549</v>
      </c>
      <c r="M54" s="99">
        <v>463933</v>
      </c>
      <c r="N54" s="99"/>
      <c r="O54" s="99">
        <v>25810</v>
      </c>
      <c r="P54" s="99">
        <v>16596</v>
      </c>
      <c r="Q54" s="99"/>
      <c r="R54" s="99">
        <v>31438</v>
      </c>
      <c r="S54" s="207">
        <v>22684</v>
      </c>
    </row>
    <row r="55" spans="1:24" ht="14.4" customHeight="1" x14ac:dyDescent="0.2">
      <c r="A55" s="232" t="s">
        <v>106</v>
      </c>
      <c r="B55" s="233">
        <v>2017</v>
      </c>
      <c r="C55" s="85">
        <v>1019993</v>
      </c>
      <c r="D55" s="85">
        <v>576934</v>
      </c>
      <c r="E55" s="86">
        <v>317070</v>
      </c>
      <c r="F55" s="85">
        <v>31542</v>
      </c>
      <c r="G55" s="85">
        <v>25012</v>
      </c>
      <c r="H55" s="85"/>
      <c r="I55" s="85">
        <v>16865</v>
      </c>
      <c r="J55" s="85">
        <v>18654</v>
      </c>
      <c r="K55" s="85"/>
      <c r="L55" s="85">
        <v>910481</v>
      </c>
      <c r="M55" s="85">
        <v>490310</v>
      </c>
      <c r="N55" s="85"/>
      <c r="O55" s="85">
        <v>27629</v>
      </c>
      <c r="P55" s="85">
        <v>18304</v>
      </c>
      <c r="Q55" s="85"/>
      <c r="R55" s="85">
        <v>33476</v>
      </c>
      <c r="S55" s="87">
        <v>24655</v>
      </c>
    </row>
    <row r="56" spans="1:24" ht="14.4" customHeight="1" x14ac:dyDescent="0.2">
      <c r="A56" s="105" t="s">
        <v>101</v>
      </c>
      <c r="B56" s="107">
        <v>2018</v>
      </c>
      <c r="C56" s="103">
        <v>1051429.969</v>
      </c>
      <c r="D56" s="103">
        <v>606695.83499999996</v>
      </c>
      <c r="E56" s="110">
        <v>316589.5</v>
      </c>
      <c r="F56" s="103">
        <v>31545.002</v>
      </c>
      <c r="G56" s="103">
        <v>25839.113000000001</v>
      </c>
      <c r="H56" s="103"/>
      <c r="I56" s="103">
        <v>18051.258000000002</v>
      </c>
      <c r="J56" s="103">
        <v>20987.113000000001</v>
      </c>
      <c r="K56" s="103"/>
      <c r="L56" s="103">
        <v>941442.02500000002</v>
      </c>
      <c r="M56" s="103">
        <v>516579.14799999999</v>
      </c>
      <c r="N56" s="103"/>
      <c r="O56" s="103">
        <v>24597.309000000001</v>
      </c>
      <c r="P56" s="103">
        <v>16119.32</v>
      </c>
      <c r="Q56" s="103"/>
      <c r="R56" s="103">
        <v>35794.375</v>
      </c>
      <c r="S56" s="111">
        <v>27171.141</v>
      </c>
    </row>
    <row r="57" spans="1:24" ht="14.4" customHeight="1" x14ac:dyDescent="0.2">
      <c r="A57" s="125" t="s">
        <v>102</v>
      </c>
      <c r="B57" s="220">
        <v>2019</v>
      </c>
      <c r="C57" s="85">
        <v>1000279.876</v>
      </c>
      <c r="D57" s="85">
        <v>588006.00399999996</v>
      </c>
      <c r="E57" s="86">
        <v>311502.00199999998</v>
      </c>
      <c r="F57" s="85">
        <v>28892.276000000002</v>
      </c>
      <c r="G57" s="85">
        <v>24154.066999999999</v>
      </c>
      <c r="H57" s="85"/>
      <c r="I57" s="85">
        <v>17070.63</v>
      </c>
      <c r="J57" s="85">
        <v>20082.521000000001</v>
      </c>
      <c r="K57" s="85"/>
      <c r="L57" s="85">
        <v>895933.41599999997</v>
      </c>
      <c r="M57" s="85">
        <v>501754.4</v>
      </c>
      <c r="N57" s="85"/>
      <c r="O57" s="85">
        <v>23105.728999999999</v>
      </c>
      <c r="P57" s="85">
        <v>14873.380999999999</v>
      </c>
      <c r="Q57" s="85"/>
      <c r="R57" s="85">
        <v>34686.425000000003</v>
      </c>
      <c r="S57" s="87">
        <v>26800.758999999998</v>
      </c>
    </row>
    <row r="58" spans="1:24" ht="14.4" customHeight="1" x14ac:dyDescent="0.2">
      <c r="A58" s="97" t="s">
        <v>104</v>
      </c>
      <c r="B58" s="107">
        <v>2020</v>
      </c>
      <c r="C58" s="109">
        <v>821467.05700000003</v>
      </c>
      <c r="D58" s="109">
        <v>495104.56200000003</v>
      </c>
      <c r="E58" s="117">
        <v>264450.19400000008</v>
      </c>
      <c r="F58" s="109">
        <v>26164.542999999998</v>
      </c>
      <c r="G58" s="109">
        <v>21754.755000000001</v>
      </c>
      <c r="H58" s="109"/>
      <c r="I58" s="109">
        <v>14353.938999999997</v>
      </c>
      <c r="J58" s="109">
        <v>17202.54</v>
      </c>
      <c r="K58" s="109"/>
      <c r="L58" s="109">
        <v>734824.04999999993</v>
      </c>
      <c r="M58" s="109">
        <v>422624.50099999999</v>
      </c>
      <c r="N58" s="109"/>
      <c r="O58" s="109">
        <v>18788.514999999999</v>
      </c>
      <c r="P58" s="109">
        <v>12005.253000000001</v>
      </c>
      <c r="Q58" s="109"/>
      <c r="R58" s="109">
        <v>27336.01</v>
      </c>
      <c r="S58" s="112">
        <v>21517.512999999999</v>
      </c>
    </row>
    <row r="59" spans="1:24" ht="14.4" customHeight="1" x14ac:dyDescent="0.2">
      <c r="A59" s="125" t="s">
        <v>108</v>
      </c>
      <c r="B59" s="220">
        <v>2021</v>
      </c>
      <c r="C59" s="85">
        <v>905134.196</v>
      </c>
      <c r="D59" s="85">
        <v>571371.69200000004</v>
      </c>
      <c r="E59" s="86">
        <v>287981.62299999996</v>
      </c>
      <c r="F59" s="85">
        <v>31484.991000000002</v>
      </c>
      <c r="G59" s="85">
        <v>27039.156000000003</v>
      </c>
      <c r="H59" s="85"/>
      <c r="I59" s="85">
        <v>17592.726999999999</v>
      </c>
      <c r="J59" s="85">
        <v>21021.717000000001</v>
      </c>
      <c r="K59" s="85"/>
      <c r="L59" s="85">
        <v>799172.6869999998</v>
      </c>
      <c r="M59" s="85">
        <v>480024.59800000006</v>
      </c>
      <c r="N59" s="85"/>
      <c r="O59" s="85">
        <v>22960.585999999999</v>
      </c>
      <c r="P59" s="85">
        <v>15475.5</v>
      </c>
      <c r="Q59" s="85"/>
      <c r="R59" s="85">
        <v>33922.108</v>
      </c>
      <c r="S59" s="87">
        <v>27808.471000000001</v>
      </c>
    </row>
    <row r="60" spans="1:24" ht="14.4" customHeight="1" x14ac:dyDescent="0.2">
      <c r="A60" s="105" t="s">
        <v>112</v>
      </c>
      <c r="B60" s="284">
        <v>2022</v>
      </c>
      <c r="C60" s="103">
        <v>875225.61100000003</v>
      </c>
      <c r="D60" s="103">
        <v>607312.88900000008</v>
      </c>
      <c r="E60" s="110">
        <v>283886.72200000001</v>
      </c>
      <c r="F60" s="103">
        <v>29856.595000000001</v>
      </c>
      <c r="G60" s="103">
        <v>28168.976000000002</v>
      </c>
      <c r="H60" s="103"/>
      <c r="I60" s="103">
        <v>16793.231</v>
      </c>
      <c r="J60" s="103">
        <v>21287.956999999999</v>
      </c>
      <c r="K60" s="103"/>
      <c r="L60" s="103">
        <v>771023.18299999996</v>
      </c>
      <c r="M60" s="103">
        <v>511600.788</v>
      </c>
      <c r="N60" s="103"/>
      <c r="O60" s="103">
        <v>21885.793000000005</v>
      </c>
      <c r="P60" s="103">
        <v>16162.981</v>
      </c>
      <c r="Q60" s="103"/>
      <c r="R60" s="103">
        <v>35666.809000000001</v>
      </c>
      <c r="S60" s="111">
        <v>30092.186999999998</v>
      </c>
      <c r="T60" s="100"/>
    </row>
    <row r="61" spans="1:24" ht="14.4" customHeight="1" x14ac:dyDescent="0.2">
      <c r="A61" s="289" t="s">
        <v>118</v>
      </c>
      <c r="B61" s="287">
        <v>2023</v>
      </c>
      <c r="C61" s="288">
        <f>'アルミ(月別集計)'!C30</f>
        <v>944994.37099999981</v>
      </c>
      <c r="D61" s="288">
        <f>'アルミ(月別集計)'!D30</f>
        <v>676323.19999999984</v>
      </c>
      <c r="E61" s="293">
        <f>'アルミ(月別集計)'!E30</f>
        <v>297012.386</v>
      </c>
      <c r="F61" s="288">
        <f>'アルミ(月別集計)'!F30</f>
        <v>28163.402999999995</v>
      </c>
      <c r="G61" s="288">
        <f>'アルミ(月別集計)'!G30</f>
        <v>27766.351999999999</v>
      </c>
      <c r="H61" s="288">
        <f>'アルミ(月別集計)'!H30</f>
        <v>0</v>
      </c>
      <c r="I61" s="288">
        <f>'アルミ(月別集計)'!I30</f>
        <v>15784.545999999997</v>
      </c>
      <c r="J61" s="288">
        <f>'アルミ(月別集計)'!J30</f>
        <v>20628.977000000003</v>
      </c>
      <c r="K61" s="288">
        <f>'アルミ(月別集計)'!K30</f>
        <v>0</v>
      </c>
      <c r="L61" s="288">
        <f>'アルミ(月別集計)'!L30</f>
        <v>843231.78599999996</v>
      </c>
      <c r="M61" s="288">
        <f>'アルミ(月別集計)'!M30</f>
        <v>581542.99600000004</v>
      </c>
      <c r="N61" s="288">
        <f>'アルミ(月別集計)'!N30</f>
        <v>0</v>
      </c>
      <c r="O61" s="288">
        <f>'アルミ(月別集計)'!O30</f>
        <v>21676.207999999999</v>
      </c>
      <c r="P61" s="288">
        <f>'アルミ(月別集計)'!P30</f>
        <v>16653.026999999998</v>
      </c>
      <c r="Q61" s="288">
        <f>'アルミ(月別集計)'!Q30</f>
        <v>0</v>
      </c>
      <c r="R61" s="288">
        <f>'アルミ(月別集計)'!R30</f>
        <v>36138.428</v>
      </c>
      <c r="S61" s="288">
        <f>'アルミ(月別集計)'!S30</f>
        <v>29731.848000000002</v>
      </c>
    </row>
    <row r="62" spans="1:24" ht="14.4" customHeight="1" x14ac:dyDescent="0.2">
      <c r="A62" s="194"/>
      <c r="B62" t="s">
        <v>81</v>
      </c>
    </row>
    <row r="63" spans="1:24" x14ac:dyDescent="0.2">
      <c r="A63" s="194"/>
    </row>
    <row r="72" spans="1:19" x14ac:dyDescent="0.2">
      <c r="A72" s="194"/>
    </row>
    <row r="74" spans="1:19" x14ac:dyDescent="0.2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6" spans="1:19" x14ac:dyDescent="0.2">
      <c r="C76" s="2"/>
      <c r="D76" s="2"/>
      <c r="E76" s="2"/>
      <c r="F76" s="2"/>
      <c r="G76" s="2"/>
      <c r="I76" s="2"/>
      <c r="J76" s="2"/>
      <c r="L76" s="2"/>
      <c r="M76" s="2"/>
      <c r="O76" s="2"/>
      <c r="P76" s="2"/>
      <c r="R76" s="2"/>
      <c r="S76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0"/>
  <sheetViews>
    <sheetView view="pageBreakPreview" topLeftCell="A6" zoomScale="60" zoomScaleNormal="70" workbookViewId="0">
      <selection activeCell="F35" sqref="F35"/>
    </sheetView>
  </sheetViews>
  <sheetFormatPr defaultRowHeight="13.2" x14ac:dyDescent="0.2"/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76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"/>
      <c r="C5" s="128" t="s">
        <v>79</v>
      </c>
      <c r="D5" s="129" t="s">
        <v>19</v>
      </c>
      <c r="E5" s="130" t="s">
        <v>79</v>
      </c>
      <c r="F5" s="128" t="s">
        <v>79</v>
      </c>
      <c r="G5" s="128" t="s">
        <v>19</v>
      </c>
      <c r="H5" s="128"/>
      <c r="I5" s="128" t="s">
        <v>79</v>
      </c>
      <c r="J5" s="128" t="s">
        <v>19</v>
      </c>
      <c r="K5" s="128" t="s">
        <v>80</v>
      </c>
      <c r="L5" s="128" t="s">
        <v>79</v>
      </c>
      <c r="M5" s="128" t="s">
        <v>24</v>
      </c>
      <c r="N5" s="128" t="s">
        <v>80</v>
      </c>
      <c r="O5" s="128" t="s">
        <v>79</v>
      </c>
      <c r="P5" s="128" t="s">
        <v>24</v>
      </c>
      <c r="Q5" s="128"/>
      <c r="R5" s="128" t="s">
        <v>79</v>
      </c>
      <c r="S5" s="129" t="s">
        <v>24</v>
      </c>
      <c r="W5" s="16"/>
      <c r="X5" s="16"/>
    </row>
    <row r="6" spans="1:24" ht="14.4" customHeight="1" x14ac:dyDescent="0.2">
      <c r="A6" s="232" t="s">
        <v>2</v>
      </c>
      <c r="B6" s="71"/>
      <c r="C6" s="48">
        <v>35133</v>
      </c>
      <c r="D6" s="53">
        <v>37752</v>
      </c>
      <c r="E6" s="188">
        <v>15107</v>
      </c>
      <c r="F6" s="48">
        <v>1306</v>
      </c>
      <c r="G6" s="48">
        <v>1185</v>
      </c>
      <c r="H6" s="48"/>
      <c r="I6" s="48">
        <v>2855</v>
      </c>
      <c r="J6" s="48">
        <v>5315</v>
      </c>
      <c r="K6" s="48"/>
      <c r="L6" s="48">
        <v>17173</v>
      </c>
      <c r="M6" s="48">
        <v>23611</v>
      </c>
      <c r="N6" s="48"/>
      <c r="O6" s="48">
        <v>3539</v>
      </c>
      <c r="P6" s="48">
        <v>2174</v>
      </c>
      <c r="Q6" s="48"/>
      <c r="R6" s="48">
        <v>10260</v>
      </c>
      <c r="S6" s="53">
        <v>5467</v>
      </c>
    </row>
    <row r="7" spans="1:24" ht="14.4" customHeight="1" x14ac:dyDescent="0.2">
      <c r="A7" s="97" t="s">
        <v>3</v>
      </c>
      <c r="B7" s="180"/>
      <c r="C7" s="35">
        <v>37305</v>
      </c>
      <c r="D7" s="36">
        <v>39027</v>
      </c>
      <c r="E7" s="37">
        <v>16401</v>
      </c>
      <c r="F7" s="47">
        <v>1514</v>
      </c>
      <c r="G7" s="35">
        <v>1248</v>
      </c>
      <c r="H7" s="35"/>
      <c r="I7" s="35">
        <v>3080</v>
      </c>
      <c r="J7" s="35">
        <v>6362</v>
      </c>
      <c r="K7" s="35"/>
      <c r="L7" s="35">
        <v>17693</v>
      </c>
      <c r="M7" s="35">
        <v>23559</v>
      </c>
      <c r="N7" s="35"/>
      <c r="O7" s="35">
        <v>4140</v>
      </c>
      <c r="P7" s="35">
        <v>2573</v>
      </c>
      <c r="Q7" s="35"/>
      <c r="R7" s="35">
        <v>10878</v>
      </c>
      <c r="S7" s="36">
        <v>5282</v>
      </c>
    </row>
    <row r="8" spans="1:24" ht="14.4" customHeight="1" x14ac:dyDescent="0.2">
      <c r="A8" s="232" t="s">
        <v>4</v>
      </c>
      <c r="B8" s="216"/>
      <c r="C8" s="48">
        <v>32871</v>
      </c>
      <c r="D8" s="53">
        <v>35248</v>
      </c>
      <c r="E8" s="188">
        <v>12550</v>
      </c>
      <c r="F8" s="48">
        <v>1469</v>
      </c>
      <c r="G8" s="48">
        <v>1007</v>
      </c>
      <c r="H8" s="48"/>
      <c r="I8" s="48">
        <v>2478</v>
      </c>
      <c r="J8" s="48">
        <v>4452</v>
      </c>
      <c r="K8" s="48"/>
      <c r="L8" s="48">
        <v>17647</v>
      </c>
      <c r="M8" s="48">
        <v>23979</v>
      </c>
      <c r="N8" s="48"/>
      <c r="O8" s="48">
        <v>3396</v>
      </c>
      <c r="P8" s="48">
        <v>1985</v>
      </c>
      <c r="Q8" s="48"/>
      <c r="R8" s="48">
        <v>7877</v>
      </c>
      <c r="S8" s="53">
        <v>3825</v>
      </c>
    </row>
    <row r="9" spans="1:24" ht="14.4" customHeight="1" x14ac:dyDescent="0.2">
      <c r="A9" s="97" t="s">
        <v>66</v>
      </c>
      <c r="B9" s="182"/>
      <c r="C9" s="35">
        <v>34519</v>
      </c>
      <c r="D9" s="36">
        <v>38968</v>
      </c>
      <c r="E9" s="37">
        <v>12704</v>
      </c>
      <c r="F9" s="47" t="s">
        <v>63</v>
      </c>
      <c r="G9" s="35" t="s">
        <v>77</v>
      </c>
      <c r="H9" s="35"/>
      <c r="I9" s="35" t="s">
        <v>63</v>
      </c>
      <c r="J9" s="35" t="s">
        <v>77</v>
      </c>
      <c r="K9" s="35"/>
      <c r="L9" s="35">
        <v>19156</v>
      </c>
      <c r="M9" s="35">
        <v>27549</v>
      </c>
      <c r="N9" s="35"/>
      <c r="O9" s="35" t="s">
        <v>63</v>
      </c>
      <c r="P9" s="35" t="s">
        <v>77</v>
      </c>
      <c r="Q9" s="35"/>
      <c r="R9" s="35" t="s">
        <v>63</v>
      </c>
      <c r="S9" s="36" t="s">
        <v>77</v>
      </c>
    </row>
    <row r="10" spans="1:24" ht="14.4" customHeight="1" x14ac:dyDescent="0.2">
      <c r="A10" s="232" t="s">
        <v>64</v>
      </c>
      <c r="B10" s="181"/>
      <c r="C10" s="48">
        <v>35379</v>
      </c>
      <c r="D10" s="53">
        <v>42488</v>
      </c>
      <c r="E10" s="188">
        <v>13440</v>
      </c>
      <c r="F10" s="48" t="s">
        <v>63</v>
      </c>
      <c r="G10" s="48" t="s">
        <v>77</v>
      </c>
      <c r="H10" s="48"/>
      <c r="I10" s="48" t="s">
        <v>63</v>
      </c>
      <c r="J10" s="48" t="s">
        <v>77</v>
      </c>
      <c r="K10" s="48"/>
      <c r="L10" s="48">
        <v>20263</v>
      </c>
      <c r="M10" s="48">
        <v>31347</v>
      </c>
      <c r="N10" s="48"/>
      <c r="O10" s="48" t="s">
        <v>63</v>
      </c>
      <c r="P10" s="48" t="s">
        <v>77</v>
      </c>
      <c r="Q10" s="48"/>
      <c r="R10" s="48" t="s">
        <v>63</v>
      </c>
      <c r="S10" s="53" t="s">
        <v>77</v>
      </c>
    </row>
    <row r="11" spans="1:24" ht="14.4" customHeight="1" x14ac:dyDescent="0.2">
      <c r="A11" s="97" t="s">
        <v>86</v>
      </c>
      <c r="B11" s="182"/>
      <c r="C11" s="35">
        <v>36217</v>
      </c>
      <c r="D11" s="36">
        <v>44597</v>
      </c>
      <c r="E11" s="37">
        <v>14367</v>
      </c>
      <c r="F11" s="49" t="s">
        <v>63</v>
      </c>
      <c r="G11" s="119" t="s">
        <v>77</v>
      </c>
      <c r="H11" s="35"/>
      <c r="I11" s="14" t="s">
        <v>63</v>
      </c>
      <c r="J11" s="35" t="s">
        <v>77</v>
      </c>
      <c r="K11" s="35"/>
      <c r="L11" s="35">
        <v>20921</v>
      </c>
      <c r="M11" s="35">
        <v>33371</v>
      </c>
      <c r="N11" s="35"/>
      <c r="O11" s="14" t="s">
        <v>63</v>
      </c>
      <c r="P11" s="35" t="s">
        <v>77</v>
      </c>
      <c r="Q11" s="35"/>
      <c r="R11" s="14" t="s">
        <v>63</v>
      </c>
      <c r="S11" s="36" t="s">
        <v>77</v>
      </c>
    </row>
    <row r="12" spans="1:24" ht="14.4" customHeight="1" x14ac:dyDescent="0.2">
      <c r="A12" s="232" t="s">
        <v>67</v>
      </c>
      <c r="B12" s="181"/>
      <c r="C12" s="48">
        <v>36216</v>
      </c>
      <c r="D12" s="53">
        <v>47542</v>
      </c>
      <c r="E12" s="188">
        <v>14091</v>
      </c>
      <c r="F12" s="22" t="s">
        <v>63</v>
      </c>
      <c r="G12" s="183" t="s">
        <v>77</v>
      </c>
      <c r="H12" s="48"/>
      <c r="I12" s="22" t="s">
        <v>63</v>
      </c>
      <c r="J12" s="48" t="s">
        <v>77</v>
      </c>
      <c r="K12" s="48"/>
      <c r="L12" s="48">
        <v>21413</v>
      </c>
      <c r="M12" s="48">
        <v>36101</v>
      </c>
      <c r="N12" s="48"/>
      <c r="O12" s="22" t="s">
        <v>63</v>
      </c>
      <c r="P12" s="48" t="s">
        <v>77</v>
      </c>
      <c r="Q12" s="48"/>
      <c r="R12" s="22" t="s">
        <v>63</v>
      </c>
      <c r="S12" s="53" t="s">
        <v>77</v>
      </c>
    </row>
    <row r="13" spans="1:24" ht="14.4" customHeight="1" x14ac:dyDescent="0.2">
      <c r="A13" s="97" t="s">
        <v>71</v>
      </c>
      <c r="B13" s="182"/>
      <c r="C13" s="35">
        <v>35670</v>
      </c>
      <c r="D13" s="36">
        <v>53140</v>
      </c>
      <c r="E13" s="37">
        <v>13316</v>
      </c>
      <c r="F13" s="49" t="s">
        <v>63</v>
      </c>
      <c r="G13" s="119" t="s">
        <v>77</v>
      </c>
      <c r="H13" s="35"/>
      <c r="I13" s="14" t="s">
        <v>63</v>
      </c>
      <c r="J13" s="35" t="s">
        <v>77</v>
      </c>
      <c r="K13" s="35"/>
      <c r="L13" s="35">
        <v>23069</v>
      </c>
      <c r="M13" s="35">
        <v>40132</v>
      </c>
      <c r="N13" s="35"/>
      <c r="O13" s="14" t="s">
        <v>63</v>
      </c>
      <c r="P13" s="35" t="s">
        <v>77</v>
      </c>
      <c r="Q13" s="35"/>
      <c r="R13" s="14" t="s">
        <v>63</v>
      </c>
      <c r="S13" s="36" t="s">
        <v>77</v>
      </c>
    </row>
    <row r="14" spans="1:24" ht="14.4" customHeight="1" x14ac:dyDescent="0.2">
      <c r="A14" s="232" t="s">
        <v>72</v>
      </c>
      <c r="B14" s="181"/>
      <c r="C14" s="48">
        <v>34240</v>
      </c>
      <c r="D14" s="53">
        <v>54039</v>
      </c>
      <c r="E14" s="188">
        <v>13881</v>
      </c>
      <c r="F14" s="22" t="s">
        <v>63</v>
      </c>
      <c r="G14" s="183" t="s">
        <v>77</v>
      </c>
      <c r="H14" s="48"/>
      <c r="I14" s="22" t="s">
        <v>63</v>
      </c>
      <c r="J14" s="48" t="s">
        <v>77</v>
      </c>
      <c r="K14" s="48"/>
      <c r="L14" s="48">
        <v>21133</v>
      </c>
      <c r="M14" s="48">
        <v>40108</v>
      </c>
      <c r="N14" s="48"/>
      <c r="O14" s="22" t="s">
        <v>63</v>
      </c>
      <c r="P14" s="48" t="s">
        <v>77</v>
      </c>
      <c r="Q14" s="48"/>
      <c r="R14" s="22" t="s">
        <v>63</v>
      </c>
      <c r="S14" s="53" t="s">
        <v>77</v>
      </c>
    </row>
    <row r="15" spans="1:24" ht="14.4" customHeight="1" x14ac:dyDescent="0.2">
      <c r="A15" s="97" t="s">
        <v>73</v>
      </c>
      <c r="B15" s="182"/>
      <c r="C15" s="35">
        <v>30206</v>
      </c>
      <c r="D15" s="36">
        <v>48320</v>
      </c>
      <c r="E15" s="37">
        <v>12342</v>
      </c>
      <c r="F15" s="49" t="s">
        <v>63</v>
      </c>
      <c r="G15" s="119" t="s">
        <v>77</v>
      </c>
      <c r="H15" s="35"/>
      <c r="I15" s="14" t="s">
        <v>63</v>
      </c>
      <c r="J15" s="35" t="s">
        <v>77</v>
      </c>
      <c r="K15" s="35"/>
      <c r="L15" s="35">
        <v>18825</v>
      </c>
      <c r="M15" s="35">
        <v>37183</v>
      </c>
      <c r="N15" s="35"/>
      <c r="O15" s="14" t="s">
        <v>63</v>
      </c>
      <c r="P15" s="35" t="s">
        <v>77</v>
      </c>
      <c r="Q15" s="35"/>
      <c r="R15" s="14" t="s">
        <v>63</v>
      </c>
      <c r="S15" s="36" t="s">
        <v>77</v>
      </c>
    </row>
    <row r="16" spans="1:24" ht="14.4" customHeight="1" x14ac:dyDescent="0.2">
      <c r="A16" s="232" t="s">
        <v>74</v>
      </c>
      <c r="B16" s="181"/>
      <c r="C16" s="48">
        <v>20563</v>
      </c>
      <c r="D16" s="53">
        <v>32378</v>
      </c>
      <c r="E16" s="188">
        <v>7996</v>
      </c>
      <c r="F16" s="22" t="s">
        <v>63</v>
      </c>
      <c r="G16" s="183" t="s">
        <v>77</v>
      </c>
      <c r="H16" s="48"/>
      <c r="I16" s="22" t="s">
        <v>63</v>
      </c>
      <c r="J16" s="48" t="s">
        <v>77</v>
      </c>
      <c r="K16" s="48"/>
      <c r="L16" s="48">
        <v>13048</v>
      </c>
      <c r="M16" s="48">
        <v>25968</v>
      </c>
      <c r="N16" s="48"/>
      <c r="O16" s="22" t="s">
        <v>63</v>
      </c>
      <c r="P16" s="48" t="s">
        <v>77</v>
      </c>
      <c r="Q16" s="48"/>
      <c r="R16" s="22" t="s">
        <v>63</v>
      </c>
      <c r="S16" s="53" t="s">
        <v>77</v>
      </c>
    </row>
    <row r="17" spans="1:28" ht="14.4" customHeight="1" x14ac:dyDescent="0.2">
      <c r="A17" s="105" t="s">
        <v>75</v>
      </c>
      <c r="B17" s="184"/>
      <c r="C17" s="88">
        <v>26772</v>
      </c>
      <c r="D17" s="90">
        <v>43103</v>
      </c>
      <c r="E17" s="89">
        <v>11274</v>
      </c>
      <c r="F17" s="49" t="s">
        <v>63</v>
      </c>
      <c r="G17" s="119" t="s">
        <v>77</v>
      </c>
      <c r="H17" s="88"/>
      <c r="I17" s="14" t="s">
        <v>63</v>
      </c>
      <c r="J17" s="35" t="s">
        <v>77</v>
      </c>
      <c r="K17" s="88"/>
      <c r="L17" s="88">
        <v>15856</v>
      </c>
      <c r="M17" s="88">
        <v>34569</v>
      </c>
      <c r="N17" s="88"/>
      <c r="O17" s="14" t="s">
        <v>63</v>
      </c>
      <c r="P17" s="35" t="s">
        <v>77</v>
      </c>
      <c r="Q17" s="88"/>
      <c r="R17" s="14" t="s">
        <v>63</v>
      </c>
      <c r="S17" s="185" t="s">
        <v>77</v>
      </c>
    </row>
    <row r="18" spans="1:28" s="16" customFormat="1" ht="14.4" customHeight="1" x14ac:dyDescent="0.2">
      <c r="A18" s="232" t="s">
        <v>85</v>
      </c>
      <c r="B18" s="71"/>
      <c r="C18" s="18">
        <v>23831</v>
      </c>
      <c r="D18" s="19">
        <v>39978</v>
      </c>
      <c r="E18" s="20">
        <v>10098</v>
      </c>
      <c r="F18" s="22" t="s">
        <v>63</v>
      </c>
      <c r="G18" s="183" t="s">
        <v>77</v>
      </c>
      <c r="H18" s="48"/>
      <c r="I18" s="22" t="s">
        <v>63</v>
      </c>
      <c r="J18" s="48" t="s">
        <v>77</v>
      </c>
      <c r="K18" s="18"/>
      <c r="L18" s="18">
        <v>13930</v>
      </c>
      <c r="M18" s="18">
        <v>32242</v>
      </c>
      <c r="N18" s="18"/>
      <c r="O18" s="22" t="s">
        <v>63</v>
      </c>
      <c r="P18" s="48" t="s">
        <v>77</v>
      </c>
      <c r="Q18" s="18"/>
      <c r="R18" s="22" t="s">
        <v>63</v>
      </c>
      <c r="S18" s="50" t="s">
        <v>77</v>
      </c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22981</v>
      </c>
      <c r="D19" s="29">
        <v>38328</v>
      </c>
      <c r="E19" s="30">
        <v>9207</v>
      </c>
      <c r="F19" s="49" t="s">
        <v>63</v>
      </c>
      <c r="G19" s="119" t="s">
        <v>77</v>
      </c>
      <c r="H19" s="88"/>
      <c r="I19" s="14" t="s">
        <v>63</v>
      </c>
      <c r="J19" s="35" t="s">
        <v>77</v>
      </c>
      <c r="K19" s="27"/>
      <c r="L19" s="27">
        <v>14604</v>
      </c>
      <c r="M19" s="27">
        <v>31088</v>
      </c>
      <c r="N19" s="27"/>
      <c r="O19" s="14" t="s">
        <v>63</v>
      </c>
      <c r="P19" s="35" t="s">
        <v>77</v>
      </c>
      <c r="Q19" s="27"/>
      <c r="R19" s="14" t="s">
        <v>63</v>
      </c>
      <c r="S19" s="51" t="s">
        <v>77</v>
      </c>
    </row>
    <row r="20" spans="1:28" ht="14.4" customHeight="1" x14ac:dyDescent="0.2">
      <c r="A20" s="232" t="s">
        <v>93</v>
      </c>
      <c r="B20" s="71"/>
      <c r="C20" s="18">
        <v>21707</v>
      </c>
      <c r="D20" s="19">
        <v>32121</v>
      </c>
      <c r="E20" s="20">
        <v>9311</v>
      </c>
      <c r="F20" s="22" t="s">
        <v>63</v>
      </c>
      <c r="G20" s="183" t="s">
        <v>77</v>
      </c>
      <c r="H20" s="48"/>
      <c r="I20" s="22" t="s">
        <v>63</v>
      </c>
      <c r="J20" s="48" t="s">
        <v>77</v>
      </c>
      <c r="K20" s="18"/>
      <c r="L20" s="18">
        <v>12615</v>
      </c>
      <c r="M20" s="18">
        <v>24673</v>
      </c>
      <c r="N20" s="18"/>
      <c r="O20" s="22" t="s">
        <v>63</v>
      </c>
      <c r="P20" s="48" t="s">
        <v>77</v>
      </c>
      <c r="Q20" s="18"/>
      <c r="R20" s="22" t="s">
        <v>63</v>
      </c>
      <c r="S20" s="50" t="s">
        <v>77</v>
      </c>
    </row>
    <row r="21" spans="1:28" s="16" customFormat="1" ht="14.4" customHeight="1" x14ac:dyDescent="0.2">
      <c r="A21" s="105" t="s">
        <v>94</v>
      </c>
      <c r="B21"/>
      <c r="C21" s="33">
        <v>21009</v>
      </c>
      <c r="D21" s="33">
        <v>30436</v>
      </c>
      <c r="E21" s="37">
        <v>8935</v>
      </c>
      <c r="F21" s="49" t="s">
        <v>63</v>
      </c>
      <c r="G21" s="119" t="s">
        <v>77</v>
      </c>
      <c r="H21" s="88"/>
      <c r="I21" s="14" t="s">
        <v>63</v>
      </c>
      <c r="J21" s="35" t="s">
        <v>77</v>
      </c>
      <c r="K21" s="35"/>
      <c r="L21" s="35">
        <v>11826</v>
      </c>
      <c r="M21" s="35">
        <v>23030</v>
      </c>
      <c r="N21" s="35"/>
      <c r="O21" s="14" t="s">
        <v>63</v>
      </c>
      <c r="P21" s="35" t="s">
        <v>77</v>
      </c>
      <c r="Q21" s="27"/>
      <c r="R21" s="14" t="s">
        <v>63</v>
      </c>
      <c r="S21" s="51" t="s">
        <v>77</v>
      </c>
      <c r="W21"/>
      <c r="X21"/>
    </row>
    <row r="22" spans="1:28" ht="14.4" customHeight="1" x14ac:dyDescent="0.2">
      <c r="A22" s="232" t="s">
        <v>95</v>
      </c>
      <c r="B22" s="71"/>
      <c r="C22" s="25">
        <v>20307</v>
      </c>
      <c r="D22" s="25">
        <v>26508</v>
      </c>
      <c r="E22" s="188">
        <v>8419</v>
      </c>
      <c r="F22" s="22" t="s">
        <v>63</v>
      </c>
      <c r="G22" s="183" t="s">
        <v>77</v>
      </c>
      <c r="H22" s="48"/>
      <c r="I22" s="22" t="s">
        <v>63</v>
      </c>
      <c r="J22" s="48" t="s">
        <v>77</v>
      </c>
      <c r="K22" s="48"/>
      <c r="L22" s="48">
        <v>11001</v>
      </c>
      <c r="M22" s="48">
        <v>18618</v>
      </c>
      <c r="N22" s="48"/>
      <c r="O22" s="22" t="s">
        <v>63</v>
      </c>
      <c r="P22" s="48" t="s">
        <v>77</v>
      </c>
      <c r="Q22" s="18"/>
      <c r="R22" s="22" t="s">
        <v>63</v>
      </c>
      <c r="S22" s="50" t="s">
        <v>77</v>
      </c>
    </row>
    <row r="23" spans="1:28" ht="14.4" customHeight="1" x14ac:dyDescent="0.2">
      <c r="A23" s="97" t="s">
        <v>96</v>
      </c>
      <c r="B23">
        <v>2016</v>
      </c>
      <c r="C23" s="42">
        <v>18890</v>
      </c>
      <c r="D23" s="43">
        <v>27467</v>
      </c>
      <c r="E23" s="37">
        <v>7893</v>
      </c>
      <c r="F23" s="49" t="s">
        <v>63</v>
      </c>
      <c r="G23" s="119" t="s">
        <v>77</v>
      </c>
      <c r="H23" s="35"/>
      <c r="I23" s="14" t="s">
        <v>63</v>
      </c>
      <c r="J23" s="35" t="s">
        <v>77</v>
      </c>
      <c r="K23" s="35"/>
      <c r="L23" s="35">
        <v>10096</v>
      </c>
      <c r="M23" s="35">
        <v>19741</v>
      </c>
      <c r="N23" s="35"/>
      <c r="O23" s="14" t="s">
        <v>63</v>
      </c>
      <c r="P23" s="35" t="s">
        <v>77</v>
      </c>
      <c r="Q23" s="45"/>
      <c r="R23" s="14" t="s">
        <v>63</v>
      </c>
      <c r="S23" s="52" t="s">
        <v>77</v>
      </c>
    </row>
    <row r="24" spans="1:28" ht="14.4" customHeight="1" x14ac:dyDescent="0.2">
      <c r="A24" s="232" t="s">
        <v>100</v>
      </c>
      <c r="B24" s="233">
        <v>2017</v>
      </c>
      <c r="C24" s="186">
        <v>19713</v>
      </c>
      <c r="D24" s="187">
        <v>29829</v>
      </c>
      <c r="E24" s="188">
        <v>8501</v>
      </c>
      <c r="F24" s="70" t="s">
        <v>63</v>
      </c>
      <c r="G24" s="183" t="s">
        <v>77</v>
      </c>
      <c r="H24" s="189"/>
      <c r="I24" s="70" t="s">
        <v>63</v>
      </c>
      <c r="J24" s="183" t="s">
        <v>77</v>
      </c>
      <c r="K24" s="189"/>
      <c r="L24" s="189">
        <v>10289</v>
      </c>
      <c r="M24" s="189">
        <v>20374</v>
      </c>
      <c r="N24" s="189"/>
      <c r="O24" s="70" t="s">
        <v>63</v>
      </c>
      <c r="P24" s="183" t="s">
        <v>77</v>
      </c>
      <c r="Q24" s="190"/>
      <c r="R24" s="70" t="s">
        <v>63</v>
      </c>
      <c r="S24" s="191" t="s">
        <v>77</v>
      </c>
    </row>
    <row r="25" spans="1:28" ht="14.4" customHeight="1" x14ac:dyDescent="0.2">
      <c r="A25" s="105" t="s">
        <v>101</v>
      </c>
      <c r="B25" s="107">
        <v>2018</v>
      </c>
      <c r="C25" s="42">
        <v>18689.804</v>
      </c>
      <c r="D25" s="43">
        <v>30877.116999999998</v>
      </c>
      <c r="E25" s="37">
        <v>8052.585</v>
      </c>
      <c r="F25" s="14" t="s">
        <v>63</v>
      </c>
      <c r="G25" s="119" t="s">
        <v>77</v>
      </c>
      <c r="H25" s="35"/>
      <c r="I25" s="14" t="s">
        <v>63</v>
      </c>
      <c r="J25" s="119" t="s">
        <v>77</v>
      </c>
      <c r="K25" s="35"/>
      <c r="L25" s="35">
        <v>9514.0159999999996</v>
      </c>
      <c r="M25" s="35">
        <v>19988.428</v>
      </c>
      <c r="N25" s="35"/>
      <c r="O25" s="14" t="s">
        <v>63</v>
      </c>
      <c r="P25" s="119" t="s">
        <v>77</v>
      </c>
      <c r="Q25" s="45"/>
      <c r="R25" s="14" t="s">
        <v>63</v>
      </c>
      <c r="S25" s="52" t="s">
        <v>77</v>
      </c>
    </row>
    <row r="26" spans="1:28" ht="14.4" customHeight="1" x14ac:dyDescent="0.2">
      <c r="A26" s="232" t="s">
        <v>102</v>
      </c>
      <c r="B26" s="220">
        <v>2019</v>
      </c>
      <c r="C26" s="186">
        <v>17544.348999999998</v>
      </c>
      <c r="D26" s="186">
        <v>31784.601999999999</v>
      </c>
      <c r="E26" s="224">
        <v>7516.1660000000002</v>
      </c>
      <c r="F26" s="70" t="s">
        <v>63</v>
      </c>
      <c r="G26" s="221" t="s">
        <v>77</v>
      </c>
      <c r="H26" s="222"/>
      <c r="I26" s="223" t="s">
        <v>63</v>
      </c>
      <c r="J26" s="221" t="s">
        <v>77</v>
      </c>
      <c r="K26" s="186"/>
      <c r="L26" s="186">
        <v>9066.643</v>
      </c>
      <c r="M26" s="186">
        <v>23035.135999999999</v>
      </c>
      <c r="N26" s="189"/>
      <c r="O26" s="70" t="s">
        <v>63</v>
      </c>
      <c r="P26" s="183" t="s">
        <v>77</v>
      </c>
      <c r="Q26" s="190"/>
      <c r="R26" s="70" t="s">
        <v>63</v>
      </c>
      <c r="S26" s="191" t="s">
        <v>77</v>
      </c>
    </row>
    <row r="27" spans="1:28" ht="14.4" customHeight="1" x14ac:dyDescent="0.2">
      <c r="A27" s="97" t="s">
        <v>104</v>
      </c>
      <c r="B27" s="107">
        <v>2020</v>
      </c>
      <c r="C27" s="42">
        <v>13792.868999999999</v>
      </c>
      <c r="D27" s="42">
        <v>26189.96</v>
      </c>
      <c r="E27" s="192">
        <v>5841.7139999999999</v>
      </c>
      <c r="F27" s="14" t="s">
        <v>63</v>
      </c>
      <c r="G27" s="121" t="s">
        <v>77</v>
      </c>
      <c r="H27" s="193"/>
      <c r="I27" s="120" t="s">
        <v>63</v>
      </c>
      <c r="J27" s="121" t="s">
        <v>77</v>
      </c>
      <c r="K27" s="42"/>
      <c r="L27" s="42">
        <v>7507.7160000000003</v>
      </c>
      <c r="M27" s="42">
        <v>18635.004000000001</v>
      </c>
      <c r="N27" s="35"/>
      <c r="O27" s="14" t="s">
        <v>63</v>
      </c>
      <c r="P27" s="119" t="s">
        <v>77</v>
      </c>
      <c r="Q27" s="45"/>
      <c r="R27" s="14" t="s">
        <v>63</v>
      </c>
      <c r="S27" s="52" t="s">
        <v>77</v>
      </c>
    </row>
    <row r="28" spans="1:28" ht="14.4" customHeight="1" x14ac:dyDescent="0.2">
      <c r="A28" s="232" t="s">
        <v>108</v>
      </c>
      <c r="B28" s="220">
        <v>2021</v>
      </c>
      <c r="C28" s="186">
        <v>16925.256999999998</v>
      </c>
      <c r="D28" s="186">
        <v>32185.738000000001</v>
      </c>
      <c r="E28" s="224">
        <v>7863.8469999999988</v>
      </c>
      <c r="F28" s="70" t="s">
        <v>63</v>
      </c>
      <c r="G28" s="221" t="s">
        <v>77</v>
      </c>
      <c r="H28" s="222"/>
      <c r="I28" s="223" t="s">
        <v>63</v>
      </c>
      <c r="J28" s="221" t="s">
        <v>77</v>
      </c>
      <c r="K28" s="186"/>
      <c r="L28" s="186">
        <v>7874.1839999999984</v>
      </c>
      <c r="M28" s="186">
        <v>21696.471000000001</v>
      </c>
      <c r="N28" s="189"/>
      <c r="O28" s="70" t="s">
        <v>63</v>
      </c>
      <c r="P28" s="183" t="s">
        <v>77</v>
      </c>
      <c r="Q28" s="190"/>
      <c r="R28" s="70" t="s">
        <v>63</v>
      </c>
      <c r="S28" s="191" t="s">
        <v>77</v>
      </c>
    </row>
    <row r="29" spans="1:28" ht="14.4" customHeight="1" x14ac:dyDescent="0.2">
      <c r="A29" s="105" t="s">
        <v>112</v>
      </c>
      <c r="B29" s="284">
        <v>2022</v>
      </c>
      <c r="C29" s="200">
        <v>15735.266999999996</v>
      </c>
      <c r="D29" s="200">
        <v>36189.205999999998</v>
      </c>
      <c r="E29" s="205">
        <v>7152.0539999999992</v>
      </c>
      <c r="F29" s="106" t="s">
        <v>63</v>
      </c>
      <c r="G29" s="300" t="s">
        <v>77</v>
      </c>
      <c r="H29" s="290"/>
      <c r="I29" s="291" t="s">
        <v>63</v>
      </c>
      <c r="J29" s="300" t="s">
        <v>77</v>
      </c>
      <c r="K29" s="200"/>
      <c r="L29" s="200">
        <v>7363.1409999999996</v>
      </c>
      <c r="M29" s="200">
        <v>24556.255000000001</v>
      </c>
      <c r="N29" s="200"/>
      <c r="O29" s="106" t="s">
        <v>63</v>
      </c>
      <c r="P29" s="292" t="s">
        <v>77</v>
      </c>
      <c r="Q29" s="200"/>
      <c r="R29" s="106" t="s">
        <v>63</v>
      </c>
      <c r="S29" s="298" t="s">
        <v>77</v>
      </c>
    </row>
    <row r="30" spans="1:28" ht="14.4" customHeight="1" x14ac:dyDescent="0.2">
      <c r="A30" s="289" t="s">
        <v>118</v>
      </c>
      <c r="B30" s="287">
        <v>2023</v>
      </c>
      <c r="C30" s="288">
        <v>14138.504999999997</v>
      </c>
      <c r="D30" s="288">
        <v>38884.567999999999</v>
      </c>
      <c r="E30" s="293">
        <v>5936.7559999999994</v>
      </c>
      <c r="F30" s="294" t="s">
        <v>63</v>
      </c>
      <c r="G30" s="301" t="s">
        <v>77</v>
      </c>
      <c r="H30" s="295"/>
      <c r="I30" s="296" t="s">
        <v>63</v>
      </c>
      <c r="J30" s="301" t="s">
        <v>77</v>
      </c>
      <c r="K30" s="288"/>
      <c r="L30" s="288">
        <v>7422.5959999999995</v>
      </c>
      <c r="M30" s="288">
        <v>29157.321000000004</v>
      </c>
      <c r="N30" s="288"/>
      <c r="O30" s="294" t="s">
        <v>113</v>
      </c>
      <c r="P30" s="297" t="s">
        <v>114</v>
      </c>
      <c r="Q30" s="288"/>
      <c r="R30" s="294" t="s">
        <v>113</v>
      </c>
      <c r="S30" s="299" t="s">
        <v>114</v>
      </c>
    </row>
    <row r="31" spans="1:28" x14ac:dyDescent="0.2">
      <c r="A31" s="194"/>
      <c r="B31" t="s">
        <v>81</v>
      </c>
      <c r="C31" s="33"/>
      <c r="D31" s="33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8" x14ac:dyDescent="0.2">
      <c r="A32" s="19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t="s">
        <v>78</v>
      </c>
      <c r="W33" s="16"/>
      <c r="X33" s="16"/>
    </row>
    <row r="34" spans="1:24" x14ac:dyDescent="0.2">
      <c r="A34" s="126"/>
      <c r="B34" s="77"/>
      <c r="C34" s="77" t="s">
        <v>20</v>
      </c>
      <c r="D34" s="78"/>
      <c r="E34" s="79" t="s">
        <v>21</v>
      </c>
      <c r="F34" s="77" t="s">
        <v>119</v>
      </c>
      <c r="G34" s="77"/>
      <c r="H34" s="77"/>
      <c r="I34" s="77" t="s">
        <v>26</v>
      </c>
      <c r="J34" s="77"/>
      <c r="K34" s="77"/>
      <c r="L34" s="77" t="s">
        <v>27</v>
      </c>
      <c r="M34" s="77"/>
      <c r="N34" s="77"/>
      <c r="O34" s="77" t="s">
        <v>28</v>
      </c>
      <c r="P34" s="77"/>
      <c r="Q34" s="77"/>
      <c r="R34" s="77" t="s">
        <v>29</v>
      </c>
      <c r="S34" s="78"/>
    </row>
    <row r="35" spans="1:24" x14ac:dyDescent="0.2">
      <c r="A35" s="127"/>
      <c r="B35" s="5"/>
      <c r="C35" s="128" t="s">
        <v>79</v>
      </c>
      <c r="D35" s="129" t="s">
        <v>19</v>
      </c>
      <c r="E35" s="130" t="s">
        <v>79</v>
      </c>
      <c r="F35" s="128" t="s">
        <v>79</v>
      </c>
      <c r="G35" s="128" t="s">
        <v>19</v>
      </c>
      <c r="H35" s="128"/>
      <c r="I35" s="128" t="s">
        <v>79</v>
      </c>
      <c r="J35" s="128" t="s">
        <v>19</v>
      </c>
      <c r="K35" s="128" t="s">
        <v>80</v>
      </c>
      <c r="L35" s="128" t="s">
        <v>79</v>
      </c>
      <c r="M35" s="128" t="s">
        <v>24</v>
      </c>
      <c r="N35" s="128" t="s">
        <v>80</v>
      </c>
      <c r="O35" s="128" t="s">
        <v>79</v>
      </c>
      <c r="P35" s="128" t="s">
        <v>24</v>
      </c>
      <c r="Q35" s="128"/>
      <c r="R35" s="128" t="s">
        <v>79</v>
      </c>
      <c r="S35" s="129" t="s">
        <v>24</v>
      </c>
    </row>
    <row r="36" spans="1:24" ht="14.4" customHeight="1" x14ac:dyDescent="0.2">
      <c r="A36" s="232" t="s">
        <v>2</v>
      </c>
      <c r="B36" s="6"/>
      <c r="C36" s="48">
        <v>3688</v>
      </c>
      <c r="D36" s="53">
        <v>4326</v>
      </c>
      <c r="E36" s="54" t="s">
        <v>63</v>
      </c>
      <c r="F36" s="48">
        <v>244</v>
      </c>
      <c r="G36" s="48">
        <v>446</v>
      </c>
      <c r="H36" s="48"/>
      <c r="I36" s="48">
        <v>724</v>
      </c>
      <c r="J36" s="48">
        <v>1813</v>
      </c>
      <c r="K36" s="48"/>
      <c r="L36" s="48">
        <v>1512</v>
      </c>
      <c r="M36" s="48">
        <v>719</v>
      </c>
      <c r="N36" s="48"/>
      <c r="O36" s="48">
        <v>172</v>
      </c>
      <c r="P36" s="48">
        <v>98</v>
      </c>
      <c r="Q36" s="48"/>
      <c r="R36" s="48">
        <v>1036</v>
      </c>
      <c r="S36" s="53">
        <v>1251</v>
      </c>
      <c r="W36" s="16"/>
      <c r="X36" s="16"/>
    </row>
    <row r="37" spans="1:24" ht="14.4" customHeight="1" x14ac:dyDescent="0.2">
      <c r="A37" s="97" t="s">
        <v>3</v>
      </c>
      <c r="B37" s="180"/>
      <c r="C37" s="35">
        <v>4417</v>
      </c>
      <c r="D37" s="36">
        <v>5448</v>
      </c>
      <c r="E37" s="15" t="s">
        <v>63</v>
      </c>
      <c r="F37" s="47">
        <v>294</v>
      </c>
      <c r="G37" s="35">
        <v>624</v>
      </c>
      <c r="H37" s="35"/>
      <c r="I37" s="35">
        <v>742</v>
      </c>
      <c r="J37" s="35">
        <v>2396</v>
      </c>
      <c r="K37" s="35"/>
      <c r="L37" s="35">
        <v>2134</v>
      </c>
      <c r="M37" s="35">
        <v>862</v>
      </c>
      <c r="N37" s="35"/>
      <c r="O37" s="35">
        <v>210</v>
      </c>
      <c r="P37" s="35">
        <v>187</v>
      </c>
      <c r="Q37" s="35"/>
      <c r="R37" s="35">
        <v>1040</v>
      </c>
      <c r="S37" s="36">
        <v>1379</v>
      </c>
    </row>
    <row r="38" spans="1:24" ht="14.4" customHeight="1" x14ac:dyDescent="0.2">
      <c r="A38" s="232" t="s">
        <v>4</v>
      </c>
      <c r="B38" s="181"/>
      <c r="C38" s="48">
        <v>5414</v>
      </c>
      <c r="D38" s="53">
        <v>6367</v>
      </c>
      <c r="E38" s="54" t="s">
        <v>63</v>
      </c>
      <c r="F38" s="48">
        <v>240</v>
      </c>
      <c r="G38" s="48">
        <v>529</v>
      </c>
      <c r="H38" s="48"/>
      <c r="I38" s="48">
        <v>664</v>
      </c>
      <c r="J38" s="48">
        <v>1776</v>
      </c>
      <c r="K38" s="48"/>
      <c r="L38" s="48">
        <v>2702</v>
      </c>
      <c r="M38" s="48">
        <v>1328</v>
      </c>
      <c r="N38" s="48"/>
      <c r="O38" s="48">
        <v>260</v>
      </c>
      <c r="P38" s="48">
        <v>262</v>
      </c>
      <c r="Q38" s="48"/>
      <c r="R38" s="48">
        <v>1547</v>
      </c>
      <c r="S38" s="53">
        <v>2471</v>
      </c>
    </row>
    <row r="39" spans="1:24" ht="14.4" customHeight="1" x14ac:dyDescent="0.2">
      <c r="A39" s="97" t="s">
        <v>66</v>
      </c>
      <c r="B39" s="182"/>
      <c r="C39" s="35">
        <v>7609</v>
      </c>
      <c r="D39" s="36">
        <v>8255</v>
      </c>
      <c r="E39" s="15" t="s">
        <v>63</v>
      </c>
      <c r="F39" s="47" t="s">
        <v>63</v>
      </c>
      <c r="G39" s="35" t="s">
        <v>77</v>
      </c>
      <c r="H39" s="35"/>
      <c r="I39" s="35" t="s">
        <v>63</v>
      </c>
      <c r="J39" s="35" t="s">
        <v>77</v>
      </c>
      <c r="K39" s="35"/>
      <c r="L39" s="35" t="s">
        <v>63</v>
      </c>
      <c r="M39" s="35" t="s">
        <v>77</v>
      </c>
      <c r="N39" s="35"/>
      <c r="O39" s="35" t="s">
        <v>63</v>
      </c>
      <c r="P39" s="35" t="s">
        <v>77</v>
      </c>
      <c r="Q39" s="35"/>
      <c r="R39" s="35" t="s">
        <v>63</v>
      </c>
      <c r="S39" s="36" t="s">
        <v>77</v>
      </c>
    </row>
    <row r="40" spans="1:24" ht="14.4" customHeight="1" x14ac:dyDescent="0.2">
      <c r="A40" s="232" t="s">
        <v>64</v>
      </c>
      <c r="B40" s="181"/>
      <c r="C40" s="48">
        <v>9656</v>
      </c>
      <c r="D40" s="53">
        <v>11834</v>
      </c>
      <c r="E40" s="5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53"/>
    </row>
    <row r="41" spans="1:24" ht="14.4" customHeight="1" x14ac:dyDescent="0.2">
      <c r="A41" s="97" t="s">
        <v>86</v>
      </c>
      <c r="B41" s="182"/>
      <c r="C41" s="35">
        <v>8856</v>
      </c>
      <c r="D41" s="36">
        <v>11215</v>
      </c>
      <c r="E41" s="15"/>
      <c r="F41" s="214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215"/>
    </row>
    <row r="42" spans="1:24" ht="14.4" customHeight="1" x14ac:dyDescent="0.2">
      <c r="A42" s="232" t="s">
        <v>67</v>
      </c>
      <c r="B42" s="181"/>
      <c r="C42" s="48">
        <v>8102</v>
      </c>
      <c r="D42" s="53">
        <v>9378</v>
      </c>
      <c r="E42" s="5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53"/>
    </row>
    <row r="43" spans="1:24" ht="14.4" customHeight="1" x14ac:dyDescent="0.2">
      <c r="A43" s="97" t="s">
        <v>71</v>
      </c>
      <c r="B43" s="182"/>
      <c r="C43" s="35">
        <v>7196</v>
      </c>
      <c r="D43" s="36">
        <v>7993</v>
      </c>
      <c r="E43" s="15"/>
      <c r="F43" s="49"/>
      <c r="G43" s="35"/>
      <c r="H43" s="35"/>
      <c r="I43" s="14"/>
      <c r="J43" s="35"/>
      <c r="K43" s="35"/>
      <c r="L43" s="14"/>
      <c r="M43" s="35"/>
      <c r="N43" s="35"/>
      <c r="O43" s="14"/>
      <c r="P43" s="35"/>
      <c r="Q43" s="35"/>
      <c r="R43" s="14"/>
      <c r="S43" s="36"/>
    </row>
    <row r="44" spans="1:24" ht="14.4" customHeight="1" x14ac:dyDescent="0.2">
      <c r="A44" s="232" t="s">
        <v>72</v>
      </c>
      <c r="B44" s="181"/>
      <c r="C44" s="48">
        <v>6498</v>
      </c>
      <c r="D44" s="53">
        <v>8225</v>
      </c>
      <c r="E44" s="5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8"/>
    </row>
    <row r="45" spans="1:24" ht="14.4" customHeight="1" x14ac:dyDescent="0.2">
      <c r="A45" s="97" t="s">
        <v>73</v>
      </c>
      <c r="B45" s="182"/>
      <c r="C45" s="35">
        <v>5911</v>
      </c>
      <c r="D45" s="36">
        <v>7073</v>
      </c>
      <c r="E45" s="15"/>
      <c r="F45" s="4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24" ht="14.4" customHeight="1" x14ac:dyDescent="0.2">
      <c r="A46" s="232" t="s">
        <v>74</v>
      </c>
      <c r="B46" s="181"/>
      <c r="C46" s="48">
        <v>4169</v>
      </c>
      <c r="D46" s="53">
        <v>4353</v>
      </c>
      <c r="E46" s="5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53"/>
    </row>
    <row r="47" spans="1:24" ht="14.4" customHeight="1" x14ac:dyDescent="0.2">
      <c r="A47" s="105" t="s">
        <v>75</v>
      </c>
      <c r="B47" s="184"/>
      <c r="C47" s="88">
        <v>4960</v>
      </c>
      <c r="D47" s="88">
        <v>4966</v>
      </c>
      <c r="E47" s="55"/>
      <c r="F47" s="14"/>
      <c r="G47" s="35"/>
      <c r="H47" s="88"/>
      <c r="I47" s="14"/>
      <c r="J47" s="35"/>
      <c r="K47" s="88"/>
      <c r="L47" s="14"/>
      <c r="M47" s="35"/>
      <c r="N47" s="88"/>
      <c r="O47" s="14"/>
      <c r="P47" s="35"/>
      <c r="Q47" s="88"/>
      <c r="R47" s="14"/>
      <c r="S47" s="185"/>
    </row>
    <row r="48" spans="1:24" ht="14.4" customHeight="1" x14ac:dyDescent="0.2">
      <c r="A48" s="232" t="s">
        <v>85</v>
      </c>
      <c r="B48" s="181"/>
      <c r="C48" s="25">
        <v>4615</v>
      </c>
      <c r="D48" s="26">
        <v>4373</v>
      </c>
      <c r="E48" s="54"/>
      <c r="F48" s="22"/>
      <c r="G48" s="48"/>
      <c r="H48" s="48"/>
      <c r="I48" s="22"/>
      <c r="J48" s="48"/>
      <c r="K48" s="18"/>
      <c r="L48" s="22"/>
      <c r="M48" s="48"/>
      <c r="N48" s="18"/>
      <c r="O48" s="22"/>
      <c r="P48" s="48"/>
      <c r="Q48" s="18"/>
      <c r="R48" s="22"/>
      <c r="S48" s="50"/>
    </row>
    <row r="49" spans="1:24" s="16" customFormat="1" ht="14.4" customHeight="1" x14ac:dyDescent="0.2">
      <c r="A49" s="105" t="s">
        <v>87</v>
      </c>
      <c r="B49" s="102"/>
      <c r="C49" s="33">
        <v>4783</v>
      </c>
      <c r="D49" s="34">
        <v>4008</v>
      </c>
      <c r="E49" s="55"/>
      <c r="F49" s="49"/>
      <c r="G49" s="35"/>
      <c r="H49" s="88"/>
      <c r="I49" s="14"/>
      <c r="J49" s="35"/>
      <c r="K49" s="27"/>
      <c r="L49" s="14"/>
      <c r="M49" s="35"/>
      <c r="N49" s="27"/>
      <c r="O49" s="14"/>
      <c r="P49" s="35"/>
      <c r="Q49" s="27"/>
      <c r="R49" s="14"/>
      <c r="S49" s="51"/>
      <c r="W49"/>
      <c r="X49"/>
    </row>
    <row r="50" spans="1:24" ht="14.4" customHeight="1" x14ac:dyDescent="0.2">
      <c r="A50" s="232" t="s">
        <v>93</v>
      </c>
      <c r="B50" s="216"/>
      <c r="C50" s="25">
        <v>4632</v>
      </c>
      <c r="D50" s="26">
        <v>3702</v>
      </c>
      <c r="E50" s="54"/>
      <c r="F50" s="22"/>
      <c r="G50" s="48"/>
      <c r="H50" s="48"/>
      <c r="I50" s="22"/>
      <c r="J50" s="48"/>
      <c r="K50" s="18"/>
      <c r="L50" s="22"/>
      <c r="M50" s="48"/>
      <c r="N50" s="18"/>
      <c r="O50" s="22"/>
      <c r="P50" s="48"/>
      <c r="Q50" s="18"/>
      <c r="R50" s="22"/>
      <c r="S50" s="50"/>
    </row>
    <row r="51" spans="1:24" ht="14.4" customHeight="1" x14ac:dyDescent="0.2">
      <c r="A51" s="105" t="s">
        <v>94</v>
      </c>
      <c r="C51" s="33">
        <v>4582</v>
      </c>
      <c r="D51" s="33">
        <v>3846</v>
      </c>
      <c r="E51" s="56"/>
      <c r="F51" s="49"/>
      <c r="G51" s="35"/>
      <c r="H51" s="88"/>
      <c r="I51" s="14"/>
      <c r="J51" s="35"/>
      <c r="K51" s="35"/>
      <c r="L51" s="14"/>
      <c r="M51" s="35"/>
      <c r="N51" s="35"/>
      <c r="O51" s="14"/>
      <c r="P51" s="35"/>
      <c r="Q51" s="27"/>
      <c r="R51" s="14"/>
      <c r="S51" s="51"/>
    </row>
    <row r="52" spans="1:24" s="16" customFormat="1" ht="14.4" customHeight="1" x14ac:dyDescent="0.2">
      <c r="A52" s="232" t="s">
        <v>95</v>
      </c>
      <c r="B52" s="181"/>
      <c r="C52" s="25">
        <v>3603</v>
      </c>
      <c r="D52" s="25">
        <v>3127</v>
      </c>
      <c r="E52" s="57"/>
      <c r="F52" s="22"/>
      <c r="G52" s="48"/>
      <c r="H52" s="48"/>
      <c r="I52" s="22"/>
      <c r="J52" s="48"/>
      <c r="K52" s="48"/>
      <c r="L52" s="22"/>
      <c r="M52" s="48"/>
      <c r="N52" s="48"/>
      <c r="O52" s="22"/>
      <c r="P52" s="48"/>
      <c r="Q52" s="18"/>
      <c r="R52" s="22"/>
      <c r="S52" s="50"/>
      <c r="W52"/>
      <c r="X52"/>
    </row>
    <row r="53" spans="1:24" ht="14.4" customHeight="1" x14ac:dyDescent="0.2">
      <c r="A53" s="97" t="s">
        <v>96</v>
      </c>
      <c r="B53">
        <v>2016</v>
      </c>
      <c r="C53" s="42">
        <v>3759</v>
      </c>
      <c r="D53" s="42">
        <v>3778</v>
      </c>
      <c r="E53" s="56"/>
      <c r="F53" s="49"/>
      <c r="G53" s="35"/>
      <c r="H53" s="35"/>
      <c r="I53" s="14"/>
      <c r="J53" s="35"/>
      <c r="K53" s="35"/>
      <c r="L53" s="14"/>
      <c r="M53" s="35"/>
      <c r="N53" s="35"/>
      <c r="O53" s="14"/>
      <c r="P53" s="35"/>
      <c r="Q53" s="45"/>
      <c r="R53" s="14"/>
      <c r="S53" s="52"/>
    </row>
    <row r="54" spans="1:24" ht="14.4" customHeight="1" x14ac:dyDescent="0.2">
      <c r="A54" s="232" t="s">
        <v>100</v>
      </c>
      <c r="B54" s="233">
        <v>2017</v>
      </c>
      <c r="C54" s="85">
        <v>3852</v>
      </c>
      <c r="D54" s="85">
        <v>3536</v>
      </c>
      <c r="E54" s="72"/>
      <c r="F54" s="70"/>
      <c r="G54" s="183"/>
      <c r="H54" s="189"/>
      <c r="I54" s="70"/>
      <c r="J54" s="183"/>
      <c r="K54" s="189"/>
      <c r="L54" s="70"/>
      <c r="M54" s="183"/>
      <c r="N54" s="189"/>
      <c r="O54" s="70"/>
      <c r="P54" s="183"/>
      <c r="Q54" s="190"/>
      <c r="R54" s="70"/>
      <c r="S54" s="191"/>
    </row>
    <row r="55" spans="1:24" ht="14.4" customHeight="1" x14ac:dyDescent="0.2">
      <c r="A55" s="105" t="s">
        <v>101</v>
      </c>
      <c r="B55" s="107">
        <v>2018</v>
      </c>
      <c r="C55" s="109">
        <v>4117.4750000000004</v>
      </c>
      <c r="D55" s="109">
        <v>3883.444</v>
      </c>
      <c r="E55" s="113"/>
      <c r="F55" s="14"/>
      <c r="G55" s="119"/>
      <c r="H55" s="35"/>
      <c r="I55" s="14"/>
      <c r="J55" s="119"/>
      <c r="K55" s="35"/>
      <c r="L55" s="14"/>
      <c r="M55" s="119"/>
      <c r="N55" s="35"/>
      <c r="O55" s="14"/>
      <c r="P55" s="119"/>
      <c r="Q55" s="45"/>
      <c r="R55" s="14"/>
      <c r="S55" s="52"/>
    </row>
    <row r="56" spans="1:24" ht="14.4" customHeight="1" x14ac:dyDescent="0.2">
      <c r="A56" s="232" t="s">
        <v>102</v>
      </c>
      <c r="B56" s="233">
        <v>2019</v>
      </c>
      <c r="C56" s="189">
        <v>4240.0789999999997</v>
      </c>
      <c r="D56" s="189">
        <v>3731.9870000000001</v>
      </c>
      <c r="E56" s="217"/>
      <c r="F56" s="217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18"/>
    </row>
    <row r="57" spans="1:24" ht="14.4" customHeight="1" x14ac:dyDescent="0.2">
      <c r="A57" s="97" t="s">
        <v>104</v>
      </c>
      <c r="B57" s="107">
        <v>2020</v>
      </c>
      <c r="C57" s="35">
        <v>3871.8240000000001</v>
      </c>
      <c r="D57" s="35">
        <v>3184.2170000000006</v>
      </c>
      <c r="E57" s="100"/>
      <c r="F57" s="100"/>
      <c r="S57" s="195"/>
    </row>
    <row r="58" spans="1:24" ht="14.4" customHeight="1" x14ac:dyDescent="0.2">
      <c r="A58" s="232" t="s">
        <v>108</v>
      </c>
      <c r="B58" s="233">
        <v>2021</v>
      </c>
      <c r="C58" s="189">
        <v>3918.8410000000003</v>
      </c>
      <c r="D58" s="219">
        <v>3683.5360000000001</v>
      </c>
      <c r="E58" s="225"/>
      <c r="F58" s="21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218"/>
    </row>
    <row r="59" spans="1:24" ht="14.4" customHeight="1" x14ac:dyDescent="0.2">
      <c r="A59" s="105" t="s">
        <v>112</v>
      </c>
      <c r="B59" s="284">
        <v>2022</v>
      </c>
      <c r="C59" s="88">
        <v>3328.2159999999999</v>
      </c>
      <c r="D59" s="88">
        <v>4014.0729999999999</v>
      </c>
      <c r="E59" s="302"/>
      <c r="F59" s="3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303"/>
    </row>
    <row r="60" spans="1:24" ht="14.4" customHeight="1" x14ac:dyDescent="0.2">
      <c r="A60" s="358" t="s">
        <v>118</v>
      </c>
      <c r="B60" s="287">
        <v>2023</v>
      </c>
      <c r="C60" s="359">
        <v>2816.0350000000003</v>
      </c>
      <c r="D60" s="360">
        <v>3224.0519999999997</v>
      </c>
      <c r="E60" s="361"/>
      <c r="F60" s="362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4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zoomScale="80" zoomScaleNormal="90" zoomScaleSheetLayoutView="80" workbookViewId="0">
      <selection activeCell="G27" sqref="G27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1</v>
      </c>
      <c r="U3" t="s">
        <v>91</v>
      </c>
    </row>
    <row r="4" spans="1:27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'ダイカスト合計(月別集計)'!A18</f>
        <v>令和5年１月</v>
      </c>
      <c r="B6" s="48">
        <f>+'ダイカスト合計(月別集計)'!C18</f>
        <v>64026.387999999999</v>
      </c>
      <c r="C6" s="147">
        <v>0.89411767531706943</v>
      </c>
      <c r="D6" s="48">
        <f>+'ダイカスト合計(月別集計)'!D18</f>
        <v>48523.916000000005</v>
      </c>
      <c r="E6" s="147">
        <v>0.96567954930206235</v>
      </c>
      <c r="F6" s="146">
        <f>+'ダイカスト合計(月別集計)'!E18</f>
        <v>19658.387999999999</v>
      </c>
      <c r="G6" s="148">
        <v>0.85660341791874572</v>
      </c>
      <c r="H6" s="161" t="s">
        <v>57</v>
      </c>
      <c r="I6" s="162" t="s">
        <v>61</v>
      </c>
      <c r="J6" s="161" t="s">
        <v>57</v>
      </c>
      <c r="K6" s="163" t="s">
        <v>61</v>
      </c>
      <c r="L6" s="161" t="s">
        <v>57</v>
      </c>
      <c r="M6" s="162" t="s">
        <v>61</v>
      </c>
      <c r="N6" s="161" t="s">
        <v>57</v>
      </c>
      <c r="O6" s="163" t="s">
        <v>61</v>
      </c>
      <c r="P6" s="146">
        <f>+'ダイカスト合計(月別集計)'!L18</f>
        <v>55385.118999999999</v>
      </c>
      <c r="Q6" s="162">
        <v>0.89000049750575416</v>
      </c>
      <c r="R6" s="48">
        <f>+'ダイカスト合計(月別集計)'!M18</f>
        <v>40229.637000000002</v>
      </c>
      <c r="S6" s="163">
        <v>0.9688476660783768</v>
      </c>
      <c r="T6" s="161" t="s">
        <v>57</v>
      </c>
      <c r="U6" s="162" t="s">
        <v>61</v>
      </c>
      <c r="V6" s="161" t="s">
        <v>57</v>
      </c>
      <c r="W6" s="163" t="s">
        <v>61</v>
      </c>
      <c r="X6" s="161" t="s">
        <v>57</v>
      </c>
      <c r="Y6" s="162" t="s">
        <v>61</v>
      </c>
      <c r="Z6" s="161" t="s">
        <v>57</v>
      </c>
      <c r="AA6" s="163" t="s">
        <v>61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73777.226999999984</v>
      </c>
      <c r="C7" s="155">
        <v>0.98888105016091266</v>
      </c>
      <c r="D7" s="35">
        <f>+'ダイカスト合計(月別集計)'!D19</f>
        <v>54363.962</v>
      </c>
      <c r="E7" s="144">
        <v>1.030100640281401</v>
      </c>
      <c r="F7" s="91">
        <f>+'ダイカスト合計(月別集計)'!E19</f>
        <v>23401.702000000001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64563.000999999997</v>
      </c>
      <c r="Q7" s="144">
        <v>0.99450075579160391</v>
      </c>
      <c r="R7" s="35">
        <f>+'ダイカスト合計(月別集計)'!M19</f>
        <v>45385.649000000005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86182.166999999987</v>
      </c>
      <c r="C8" s="147">
        <v>1.0279778524889827</v>
      </c>
      <c r="D8" s="48">
        <f>+'ダイカスト合計(月別集計)'!D20</f>
        <v>62789.97</v>
      </c>
      <c r="E8" s="147">
        <v>1.0560462638296464</v>
      </c>
      <c r="F8" s="146">
        <f>+'ダイカスト合計(月別集計)'!E20</f>
        <v>27513.412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76065.850999999995</v>
      </c>
      <c r="Q8" s="147">
        <v>1.040433631308149</v>
      </c>
      <c r="R8" s="48">
        <f>+'ダイカスト合計(月別集計)'!M20</f>
        <v>53204.86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78756.573000000019</v>
      </c>
      <c r="C9" s="155">
        <v>1.05494377123366</v>
      </c>
      <c r="D9" s="35">
        <f>+'ダイカスト合計(月別集計)'!D21</f>
        <v>58935.849000000002</v>
      </c>
      <c r="E9" s="144">
        <v>1.0766345803067219</v>
      </c>
      <c r="F9" s="91">
        <f>+'ダイカスト合計(月別集計)'!E21</f>
        <v>25140.088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69355.415999999997</v>
      </c>
      <c r="Q9" s="144">
        <v>1.0742623979406503</v>
      </c>
      <c r="R9" s="35">
        <f>+'ダイカスト合計(月別集計)'!M21</f>
        <v>49704.876000000004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69804.106</v>
      </c>
      <c r="C10" s="147">
        <v>1.1970955574023889</v>
      </c>
      <c r="D10" s="48">
        <f>+'ダイカスト合計(月別集計)'!D22</f>
        <v>51429.883999999998</v>
      </c>
      <c r="E10" s="147">
        <v>1.1873250102809003</v>
      </c>
      <c r="F10" s="146">
        <f>+'ダイカスト合計(月別集計)'!E22</f>
        <v>21582.947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61144.692999999999</v>
      </c>
      <c r="Q10" s="147">
        <v>1.2292367214828515</v>
      </c>
      <c r="R10" s="48">
        <f>+'ダイカスト合計(月別集計)'!M22</f>
        <v>43233.947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85455.187999999995</v>
      </c>
      <c r="C11" s="155">
        <v>1.1393951081944309</v>
      </c>
      <c r="D11" s="35">
        <f>+'ダイカスト合計(月別集計)'!D23</f>
        <v>63930.039000000004</v>
      </c>
      <c r="E11" s="144">
        <v>1.1658872752372043</v>
      </c>
      <c r="F11" s="91">
        <f>+'ダイカスト合計(月別集計)'!E23</f>
        <v>26485.757000000001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75506.487000000008</v>
      </c>
      <c r="Q11" s="144">
        <v>1.1570663009609248</v>
      </c>
      <c r="R11" s="35">
        <f>+'ダイカスト合計(月別集計)'!M23</f>
        <v>54363.799999999996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85172.782000000007</v>
      </c>
      <c r="C12" s="147">
        <v>1.0924051451486729</v>
      </c>
      <c r="D12" s="48">
        <f>+'ダイカスト合計(月別集計)'!D24</f>
        <v>63349.934000000001</v>
      </c>
      <c r="E12" s="147">
        <v>1.1109083279947718</v>
      </c>
      <c r="F12" s="146">
        <f>+'ダイカスト合計(月別集計)'!E24</f>
        <v>27008.577999999998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75605.72099999999</v>
      </c>
      <c r="Q12" s="147">
        <v>1.1092665310020935</v>
      </c>
      <c r="R12" s="48">
        <f>+'ダイカスト合計(月別集計)'!M24</f>
        <v>54267.339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73305.978999999992</v>
      </c>
      <c r="C13" s="155">
        <v>1.1094414194074029</v>
      </c>
      <c r="D13" s="35">
        <f>+'ダイカスト合計(月別集計)'!D25</f>
        <v>56596.748999999996</v>
      </c>
      <c r="E13" s="144">
        <v>1.1529511346964048</v>
      </c>
      <c r="F13" s="91">
        <f>+'ダイカスト合計(月別集計)'!E25</f>
        <v>23198.545999999998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65056.858</v>
      </c>
      <c r="Q13" s="144">
        <v>1.1298017918313124</v>
      </c>
      <c r="R13" s="35">
        <f>+'ダイカスト合計(月別集計)'!M25</f>
        <v>48536.726999999999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86867.151999999987</v>
      </c>
      <c r="C14" s="147">
        <v>1.0526516488207458</v>
      </c>
      <c r="D14" s="48">
        <f>+'ダイカスト合計(月別集計)'!D26</f>
        <v>65489.786999999989</v>
      </c>
      <c r="E14" s="147">
        <v>1.1092299307488682</v>
      </c>
      <c r="F14" s="146">
        <f>+'ダイカスト合計(月別集計)'!E26</f>
        <v>27182.475000000002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77432.75</v>
      </c>
      <c r="Q14" s="147">
        <v>1.0716388593201831</v>
      </c>
      <c r="R14" s="48">
        <f>+'ダイカスト合計(月別集計)'!M26</f>
        <v>56260.810999999994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89898.036000000007</v>
      </c>
      <c r="C15" s="155">
        <v>1.1567692430290555</v>
      </c>
      <c r="D15" s="35">
        <f>+'ダイカスト合計(月別集計)'!D27</f>
        <v>67168.91</v>
      </c>
      <c r="E15" s="144">
        <v>1.1877660691335985</v>
      </c>
      <c r="F15" s="91">
        <f>+'ダイカスト合計(月別集計)'!E27</f>
        <v>28392.458000000002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80226.013999999996</v>
      </c>
      <c r="Q15" s="144">
        <v>1.1797511064704966</v>
      </c>
      <c r="R15" s="35">
        <f>+'ダイカスト合計(月別集計)'!M27</f>
        <v>57705.184000000001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89292.043000000005</v>
      </c>
      <c r="C16" s="147">
        <v>1.1052585871484255</v>
      </c>
      <c r="D16" s="48">
        <f>+'ダイカスト合計(月別集計)'!D28</f>
        <v>65674.724000000002</v>
      </c>
      <c r="E16" s="147">
        <v>1.1310043105609848</v>
      </c>
      <c r="F16" s="146">
        <f>+'ダイカスト合計(月別集計)'!E28</f>
        <v>28462.455999999998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79452.762999999992</v>
      </c>
      <c r="Q16" s="147">
        <v>1.1262557066363112</v>
      </c>
      <c r="R16" s="48">
        <f>+'ダイカスト合計(月別集計)'!M28</f>
        <v>56294.506000000001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79411.27</v>
      </c>
      <c r="C17" s="157">
        <v>1.1152853785798917</v>
      </c>
      <c r="D17" s="114">
        <f>+'ダイカスト合計(月別集計)'!D29</f>
        <v>60178.095999999998</v>
      </c>
      <c r="E17" s="39">
        <v>1.1490642172124688</v>
      </c>
      <c r="F17" s="170">
        <f>+'ダイカスト合計(月別集計)'!E29</f>
        <v>24922.334999999999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70859.709000000003</v>
      </c>
      <c r="Q17" s="39">
        <v>1.1425177421512287</v>
      </c>
      <c r="R17" s="114">
        <f>+'ダイカスト合計(月別集計)'!M29</f>
        <v>51512.981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18</v>
      </c>
      <c r="B18" s="151">
        <f>+'ダイカスト合計(月別集計)'!C30</f>
        <v>961948.91099999985</v>
      </c>
      <c r="C18" s="151"/>
      <c r="D18" s="151">
        <f>+'ダイカスト合計(月別集計)'!D30</f>
        <v>718431.82000000007</v>
      </c>
      <c r="E18" s="164"/>
      <c r="F18" s="165">
        <f>+'ダイカスト合計(月別集計)'!E30</f>
        <v>302949.14200000005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850654.38199999998</v>
      </c>
      <c r="Q18" s="164"/>
      <c r="R18" s="151">
        <f>+'ダイカスト合計(月別集計)'!M30</f>
        <v>610700.31700000004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68</v>
      </c>
      <c r="B19" s="88">
        <f>+'ダイカスト合計(月別集計)'!C31</f>
        <v>894289.09400000004</v>
      </c>
      <c r="C19" s="158"/>
      <c r="D19" s="35">
        <f>+'ダイカスト合計(月別集計)'!D31</f>
        <v>647516.16800000006</v>
      </c>
      <c r="E19" s="144"/>
      <c r="F19" s="91">
        <f>+'ダイカスト合計(月別集計)'!E31</f>
        <v>291038.77600000001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778386.32400000002</v>
      </c>
      <c r="Q19" s="144"/>
      <c r="R19" s="35">
        <f>+'ダイカスト合計(月別集計)'!M31</f>
        <v>536157.04299999995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16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0.31493267317602908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0.88430307708929889</v>
      </c>
      <c r="Q20" s="10"/>
      <c r="R20" s="10">
        <f>R18/$D$18</f>
        <v>0.85004630919604862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17</v>
      </c>
      <c r="B21" s="39">
        <f>B18/B19</f>
        <v>1.0756576564043392</v>
      </c>
      <c r="C21" s="39"/>
      <c r="D21" s="39">
        <f>D18/D19</f>
        <v>1.1095195077816189</v>
      </c>
      <c r="E21" s="39"/>
      <c r="F21" s="160">
        <f>F18/F19</f>
        <v>1.040923639673361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1.092843432331424</v>
      </c>
      <c r="Q21" s="39"/>
      <c r="R21" s="39">
        <f>R18/R19</f>
        <v>1.1390325371516197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令和6年１月</v>
      </c>
      <c r="B22" s="48">
        <f>+'ダイカスト合計(月別集計)'!C34</f>
        <v>68118.390999999989</v>
      </c>
      <c r="C22" s="147">
        <f t="shared" ref="C22:C33" si="0">B22/B6</f>
        <v>1.0639111954902092</v>
      </c>
      <c r="D22" s="48">
        <f>+'ダイカスト合計(月別集計)'!D34</f>
        <v>50962.334999999999</v>
      </c>
      <c r="E22" s="147">
        <f t="shared" ref="E22:E33" si="1">D22/D6</f>
        <v>1.0502519005267421</v>
      </c>
      <c r="F22" s="146">
        <f>+'ダイカスト合計(月別集計)'!E34</f>
        <v>19909.383999999998</v>
      </c>
      <c r="G22" s="148">
        <f t="shared" ref="G22:G33" si="2">F22/F6</f>
        <v>1.0127678831041487</v>
      </c>
      <c r="H22" s="226" t="s">
        <v>57</v>
      </c>
      <c r="I22" s="227" t="s">
        <v>56</v>
      </c>
      <c r="J22" s="226" t="s">
        <v>57</v>
      </c>
      <c r="K22" s="227" t="s">
        <v>56</v>
      </c>
      <c r="L22" s="228" t="s">
        <v>57</v>
      </c>
      <c r="M22" s="227" t="s">
        <v>56</v>
      </c>
      <c r="N22" s="226" t="s">
        <v>57</v>
      </c>
      <c r="O22" s="229" t="s">
        <v>56</v>
      </c>
      <c r="P22" s="189">
        <f>+'ダイカスト合計(月別集計)'!L34</f>
        <v>60205.29</v>
      </c>
      <c r="Q22" s="230">
        <f t="shared" ref="Q22:Q33" si="3">P22/P6</f>
        <v>1.0870300739084808</v>
      </c>
      <c r="R22" s="189">
        <f>+'ダイカスト合計(月別集計)'!M34</f>
        <v>43259.421000000002</v>
      </c>
      <c r="S22" s="231">
        <f t="shared" ref="S22:S33" si="4">R22/R6</f>
        <v>1.0753122380895457</v>
      </c>
      <c r="T22" s="226" t="s">
        <v>57</v>
      </c>
      <c r="U22" s="227" t="s">
        <v>56</v>
      </c>
      <c r="V22" s="226" t="s">
        <v>57</v>
      </c>
      <c r="W22" s="227" t="s">
        <v>56</v>
      </c>
      <c r="X22" s="228" t="s">
        <v>57</v>
      </c>
      <c r="Y22" s="227" t="s">
        <v>56</v>
      </c>
      <c r="Z22" s="226" t="s">
        <v>57</v>
      </c>
      <c r="AA22" s="229" t="s">
        <v>56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73710.236000000004</v>
      </c>
      <c r="C23" s="155">
        <f t="shared" si="0"/>
        <v>0.99909198267915411</v>
      </c>
      <c r="D23" s="35">
        <f>+'ダイカスト合計(月別集計)'!D35</f>
        <v>56001.481999999996</v>
      </c>
      <c r="E23" s="155">
        <f t="shared" si="1"/>
        <v>1.0301214249248427</v>
      </c>
      <c r="F23" s="47">
        <f>+'ダイカスト合計(月別集計)'!E35</f>
        <v>22340.144</v>
      </c>
      <c r="G23" s="154">
        <f t="shared" si="2"/>
        <v>0.95463757294234408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65164.525000000001</v>
      </c>
      <c r="Q23" s="155">
        <f t="shared" si="3"/>
        <v>1.0093168531617669</v>
      </c>
      <c r="R23" s="35">
        <f>+'ダイカスト合計(月別集計)'!M35</f>
        <v>47657.992999999995</v>
      </c>
      <c r="S23" s="154">
        <f t="shared" si="4"/>
        <v>1.050067456345066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75015.866000000009</v>
      </c>
      <c r="C24" s="147">
        <f t="shared" si="0"/>
        <v>0.87043374066006041</v>
      </c>
      <c r="D24" s="48">
        <f>+'ダイカスト合計(月別集計)'!D36</f>
        <v>57219.464999999997</v>
      </c>
      <c r="E24" s="147">
        <f t="shared" si="1"/>
        <v>0.91128352187459227</v>
      </c>
      <c r="F24" s="146">
        <f>+'ダイカスト合計(月別集計)'!E36</f>
        <v>23511.603999999999</v>
      </c>
      <c r="G24" s="148">
        <f t="shared" si="2"/>
        <v>0.85455064606309095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66522.146000000008</v>
      </c>
      <c r="Q24" s="147">
        <f t="shared" si="3"/>
        <v>0.87453364585377491</v>
      </c>
      <c r="R24" s="48">
        <f>+'ダイカスト合計(月別集計)'!M36</f>
        <v>48769.21</v>
      </c>
      <c r="S24" s="148">
        <f t="shared" si="4"/>
        <v>0.91663073636506132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74566.122000000003</v>
      </c>
      <c r="C25" s="155">
        <f t="shared" si="0"/>
        <v>0.94679236487346885</v>
      </c>
      <c r="D25" s="35">
        <f>+'ダイカスト合計(月別集計)'!D37</f>
        <v>57161.183000000012</v>
      </c>
      <c r="E25" s="155">
        <f t="shared" si="1"/>
        <v>0.9698881745132748</v>
      </c>
      <c r="F25" s="47">
        <f>+'ダイカスト合計(月別集計)'!E37</f>
        <v>24050.995999999999</v>
      </c>
      <c r="G25" s="154">
        <f t="shared" si="2"/>
        <v>0.95667906969935823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66538.154999999999</v>
      </c>
      <c r="Q25" s="155">
        <f t="shared" si="3"/>
        <v>0.95937936555668557</v>
      </c>
      <c r="R25" s="35">
        <f>+'ダイカスト合計(月別集計)'!M37</f>
        <v>48765.43</v>
      </c>
      <c r="S25" s="154">
        <f t="shared" si="4"/>
        <v>0.98109952029656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73726.634000000005</v>
      </c>
      <c r="C26" s="147">
        <f>B26/B10</f>
        <v>1.0561933706306619</v>
      </c>
      <c r="D26" s="48">
        <f>+'ダイカスト合計(月別集計)'!D38</f>
        <v>56043.953000000009</v>
      </c>
      <c r="E26" s="147">
        <f t="shared" si="1"/>
        <v>1.0897157185888269</v>
      </c>
      <c r="F26" s="146">
        <f>+'ダイカスト合計(月別集計)'!E38</f>
        <v>23302.582999999999</v>
      </c>
      <c r="G26" s="148">
        <f t="shared" si="2"/>
        <v>1.0796756809901817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66026.152000000002</v>
      </c>
      <c r="Q26" s="147">
        <f t="shared" si="3"/>
        <v>1.0798345491733845</v>
      </c>
      <c r="R26" s="48">
        <f>+'ダイカスト合計(月別集計)'!M38</f>
        <v>48094.977999999996</v>
      </c>
      <c r="S26" s="148">
        <f t="shared" si="4"/>
        <v>1.1124355127696297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76853.277000000002</v>
      </c>
      <c r="C27" s="155">
        <f>B27/B11</f>
        <v>0.89934009623851052</v>
      </c>
      <c r="D27" s="35">
        <f>+'ダイカスト合計(月別集計)'!D39</f>
        <v>57955.868999999999</v>
      </c>
      <c r="E27" s="155">
        <f t="shared" si="1"/>
        <v>0.90655144133417465</v>
      </c>
      <c r="F27" s="47">
        <f>+'ダイカスト合計(月別集計)'!E39</f>
        <v>24516.303</v>
      </c>
      <c r="G27" s="154">
        <f>F27/F11</f>
        <v>0.92564101528228926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68721.668000000005</v>
      </c>
      <c r="Q27" s="155">
        <f t="shared" si="3"/>
        <v>0.91014256828025908</v>
      </c>
      <c r="R27" s="35">
        <f>+'ダイカスト合計(月別集計)'!M39</f>
        <v>49739.303</v>
      </c>
      <c r="S27" s="154">
        <f t="shared" si="4"/>
        <v>0.9149342577229701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86204.403999999995</v>
      </c>
      <c r="C28" s="147">
        <f t="shared" si="0"/>
        <v>1.0121121087720253</v>
      </c>
      <c r="D28" s="48">
        <f>+'ダイカスト合計(月別集計)'!D40</f>
        <v>65495.508000000002</v>
      </c>
      <c r="E28" s="147">
        <f t="shared" si="1"/>
        <v>1.0338686067139391</v>
      </c>
      <c r="F28" s="146">
        <f>+'ダイカスト合計(月別集計)'!E40</f>
        <v>28314.679</v>
      </c>
      <c r="G28" s="148">
        <f t="shared" si="2"/>
        <v>1.0483587473579692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77325.383000000002</v>
      </c>
      <c r="Q28" s="147">
        <f t="shared" si="3"/>
        <v>1.0227451306231179</v>
      </c>
      <c r="R28" s="48">
        <f>+'ダイカスト合計(月別集計)'!M40</f>
        <v>56300.710999999996</v>
      </c>
      <c r="S28" s="148">
        <f t="shared" si="4"/>
        <v>1.0374695357736261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61736.829000000005</v>
      </c>
      <c r="C29" s="155">
        <f>B29/B13</f>
        <v>0.84217999462226689</v>
      </c>
      <c r="D29" s="35">
        <f>+'ダイカスト合計(月別集計)'!D41</f>
        <v>48091.772999999994</v>
      </c>
      <c r="E29" s="155">
        <f t="shared" si="1"/>
        <v>0.84972677494249704</v>
      </c>
      <c r="F29" s="47">
        <f>+'ダイカスト合計(月別集計)'!E41</f>
        <v>18843.721000000001</v>
      </c>
      <c r="G29" s="154">
        <f t="shared" si="2"/>
        <v>0.81228026101291018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54950.661999999997</v>
      </c>
      <c r="Q29" s="155">
        <f t="shared" si="3"/>
        <v>0.84465594695642998</v>
      </c>
      <c r="R29" s="35">
        <f>+'ダイカスト合計(月別集計)'!M41</f>
        <v>40907.998999999996</v>
      </c>
      <c r="S29" s="154">
        <f t="shared" si="4"/>
        <v>0.84282566065898912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76986.009000000005</v>
      </c>
      <c r="C30" s="147">
        <f>B30/B14</f>
        <v>0.88624994865723261</v>
      </c>
      <c r="D30" s="48">
        <f>+'ダイカスト合計(月別集計)'!D42</f>
        <v>59105.917999999998</v>
      </c>
      <c r="E30" s="147">
        <f t="shared" si="1"/>
        <v>0.9025211518858659</v>
      </c>
      <c r="F30" s="146">
        <f>+'ダイカスト合計(月別集計)'!E42</f>
        <v>24370.299000000003</v>
      </c>
      <c r="G30" s="148">
        <f>F30/F14</f>
        <v>0.89654451995265338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68688.328000000009</v>
      </c>
      <c r="Q30" s="147">
        <f t="shared" si="3"/>
        <v>0.88707075494542054</v>
      </c>
      <c r="R30" s="48">
        <f>+'ダイカスト合計(月別集計)'!M42</f>
        <v>50678.281000000003</v>
      </c>
      <c r="S30" s="148">
        <f t="shared" si="4"/>
        <v>0.90077409300054367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85822.760999999984</v>
      </c>
      <c r="C31" s="155">
        <f t="shared" si="0"/>
        <v>0.95466780831563414</v>
      </c>
      <c r="D31" s="35">
        <f>+'ダイカスト合計(月別集計)'!D43</f>
        <v>65461.887999999999</v>
      </c>
      <c r="E31" s="155">
        <f t="shared" si="1"/>
        <v>0.97458612920769438</v>
      </c>
      <c r="F31" s="47">
        <f>+'ダイカスト合計(月別集計)'!E43</f>
        <v>28096.489000000001</v>
      </c>
      <c r="G31" s="154">
        <f t="shared" si="2"/>
        <v>0.98957578804906565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77193.358000000007</v>
      </c>
      <c r="Q31" s="155">
        <f t="shared" si="3"/>
        <v>0.96219859558272469</v>
      </c>
      <c r="R31" s="35">
        <f>+'ダイカスト合計(月別集計)'!M43</f>
        <v>56432.999000000003</v>
      </c>
      <c r="S31" s="154">
        <f t="shared" si="4"/>
        <v>0.97795371382924634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18</v>
      </c>
      <c r="B34" s="81">
        <f>SUM(B22:B33)</f>
        <v>752740.52899999998</v>
      </c>
      <c r="C34" s="81"/>
      <c r="D34" s="81">
        <f>SUM(D22:D33)</f>
        <v>573499.37400000007</v>
      </c>
      <c r="E34" s="81"/>
      <c r="F34" s="122">
        <f>SUM(F22:F33)</f>
        <v>237256.20199999999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671335.66700000002</v>
      </c>
      <c r="Q34" s="81"/>
      <c r="R34" s="81">
        <f>SUM(R22:R33)</f>
        <v>490606.32500000001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'ダイカスト合計(月別集計)'!C47</f>
        <v>793245.59799999988</v>
      </c>
      <c r="C35" s="158"/>
      <c r="D35" s="35">
        <f>'ダイカスト合計(月別集計)'!D47</f>
        <v>592579</v>
      </c>
      <c r="E35" s="158"/>
      <c r="F35" s="47">
        <f>'ダイカスト合計(月別集計)'!E47</f>
        <v>249564.35100000002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700341.90999999992</v>
      </c>
      <c r="Q35" s="158"/>
      <c r="R35" s="35">
        <f>'ダイカスト合計(月別集計)'!M47</f>
        <v>502892.82999999996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0.31518988663356534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0.8918553487373071</v>
      </c>
      <c r="Q36" s="10"/>
      <c r="R36" s="10">
        <f>R34/$D$34</f>
        <v>0.8554609599277434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17</v>
      </c>
      <c r="B37" s="39">
        <f>B34/B35</f>
        <v>0.94893754330042945</v>
      </c>
      <c r="C37" s="39"/>
      <c r="D37" s="39">
        <f>D34/D35</f>
        <v>0.96780239259238021</v>
      </c>
      <c r="E37" s="39"/>
      <c r="F37" s="160">
        <f>F34/F35</f>
        <v>0.95068146171245416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0.95858273996482679</v>
      </c>
      <c r="Q37" s="39"/>
      <c r="R37" s="39">
        <f>R34/R35</f>
        <v>0.97556834325913944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81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56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8" activePane="bottomLeft" state="frozen"/>
      <selection activeCell="J33" sqref="J33"/>
      <selection pane="bottomLeft" activeCell="F25" sqref="F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82</v>
      </c>
      <c r="U3" t="s">
        <v>91</v>
      </c>
    </row>
    <row r="4" spans="1:27" ht="14.4" customHeight="1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ht="14.4" customHeight="1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'アルミ(月別集計)'!A18</f>
        <v>令和5年１月</v>
      </c>
      <c r="B6" s="48">
        <f>+'アルミ(月別集計)'!C18</f>
        <v>62745.455999999998</v>
      </c>
      <c r="C6" s="147">
        <v>0.90159381574792241</v>
      </c>
      <c r="D6" s="48">
        <f>+'アルミ(月別集計)'!D18</f>
        <v>45479.096000000005</v>
      </c>
      <c r="E6" s="147">
        <v>0.95844487752346241</v>
      </c>
      <c r="F6" s="146">
        <f>+'アルミ(月別集計)'!E18</f>
        <v>19202.182000000001</v>
      </c>
      <c r="G6" s="148">
        <v>0.8652170670807221</v>
      </c>
      <c r="H6" s="161">
        <f>+'アルミ(月別集計)'!F18</f>
        <v>2310.8130000000001</v>
      </c>
      <c r="I6" s="162">
        <v>0.91313780091826979</v>
      </c>
      <c r="J6" s="161">
        <f>+'アルミ(月別集計)'!G18</f>
        <v>2197.1689999999999</v>
      </c>
      <c r="K6" s="163">
        <v>0.96290240374017388</v>
      </c>
      <c r="L6" s="161">
        <f>+'アルミ(月別集計)'!I18</f>
        <v>1221.297</v>
      </c>
      <c r="M6" s="162">
        <v>0.92500145798098798</v>
      </c>
      <c r="N6" s="161">
        <f>+'アルミ(月別集計)'!J18</f>
        <v>1546.4749999999999</v>
      </c>
      <c r="O6" s="163">
        <v>0.9443949118489432</v>
      </c>
      <c r="P6" s="161">
        <f>+'アルミ(月別集計)'!L18</f>
        <v>54832.932000000001</v>
      </c>
      <c r="Q6" s="162">
        <v>0.89545564799392807</v>
      </c>
      <c r="R6" s="161">
        <f>+'アルミ(月別集計)'!M18</f>
        <v>38180.472000000002</v>
      </c>
      <c r="S6" s="163">
        <v>0.95579220313011826</v>
      </c>
      <c r="T6" s="161">
        <f>'アルミ(月別集計)'!O18</f>
        <v>1631.8589999999999</v>
      </c>
      <c r="U6" s="162">
        <v>0.92702511705271429</v>
      </c>
      <c r="V6" s="161">
        <f>+'アルミ(月別集計)'!P18</f>
        <v>1248.72</v>
      </c>
      <c r="W6" s="163">
        <v>0.97283476252912737</v>
      </c>
      <c r="X6" s="161">
        <f>+'アルミ(月別集計)'!R18</f>
        <v>2748.5549999999998</v>
      </c>
      <c r="Y6" s="162">
        <v>1.0002048768700926</v>
      </c>
      <c r="Z6" s="161">
        <f>+'アルミ(月別集計)'!S18</f>
        <v>2306.2600000000002</v>
      </c>
      <c r="AA6" s="163">
        <v>1.002036868714079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72482.526999999987</v>
      </c>
      <c r="C7" s="155">
        <v>0.99278588415074764</v>
      </c>
      <c r="D7" s="88">
        <f>+'アルミ(月別集計)'!D19</f>
        <v>51196.877</v>
      </c>
      <c r="E7" s="144">
        <v>1.0349952847226367</v>
      </c>
      <c r="F7" s="91">
        <f>+'アルミ(月別集計)'!E19</f>
        <v>22995.557000000001</v>
      </c>
      <c r="G7" s="145">
        <v>0.95712153596575411</v>
      </c>
      <c r="H7" s="35">
        <f>+'アルミ(月別集計)'!F19</f>
        <v>2437.2269999999999</v>
      </c>
      <c r="I7" s="144">
        <v>0.94494144777755895</v>
      </c>
      <c r="J7" s="35">
        <f>+'アルミ(月別集計)'!G19</f>
        <v>2356.7510000000002</v>
      </c>
      <c r="K7" s="145">
        <v>0.98991291038262486</v>
      </c>
      <c r="L7" s="35">
        <f>+'アルミ(月別集計)'!I19</f>
        <v>1250.069</v>
      </c>
      <c r="M7" s="144">
        <v>0.9609706036099751</v>
      </c>
      <c r="N7" s="35">
        <f>+'アルミ(月別集計)'!J19</f>
        <v>1684.73</v>
      </c>
      <c r="O7" s="145">
        <v>0.96848610272771696</v>
      </c>
      <c r="P7" s="168">
        <f>+'アルミ(月別集計)'!L19</f>
        <v>63970.339</v>
      </c>
      <c r="Q7" s="144">
        <v>0.99435870358944334</v>
      </c>
      <c r="R7" s="35">
        <f>+'アルミ(月別集計)'!M19</f>
        <v>43270.889000000003</v>
      </c>
      <c r="S7" s="145">
        <v>1.0416450123140035</v>
      </c>
      <c r="T7" s="169">
        <f>'アルミ(月別集計)'!O19</f>
        <v>1749.4580000000001</v>
      </c>
      <c r="U7" s="144">
        <v>0.95828157009673431</v>
      </c>
      <c r="V7" s="35">
        <f>+'アルミ(月別集計)'!P19</f>
        <v>1336.4749999999999</v>
      </c>
      <c r="W7" s="145">
        <v>1.0013043797490735</v>
      </c>
      <c r="X7" s="35">
        <f>+'アルミ(月別集計)'!R19</f>
        <v>3075.4340000000002</v>
      </c>
      <c r="Y7" s="144">
        <v>1.0354069298843942</v>
      </c>
      <c r="Z7" s="35">
        <f>+'アルミ(月別集計)'!S19</f>
        <v>2548.0320000000002</v>
      </c>
      <c r="AA7" s="145">
        <v>1.0316587309299388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84741.020999999993</v>
      </c>
      <c r="C8" s="147">
        <v>1.0328974357149154</v>
      </c>
      <c r="D8" s="48">
        <f>+'アルミ(月別集計)'!D20</f>
        <v>59757.384000000005</v>
      </c>
      <c r="E8" s="147">
        <v>1.0746257383699762</v>
      </c>
      <c r="F8" s="146">
        <f>+'アルミ(月別集計)'!E20</f>
        <v>27019.042000000001</v>
      </c>
      <c r="G8" s="148">
        <v>1.0036515340960166</v>
      </c>
      <c r="H8" s="48">
        <f>+'アルミ(月別集計)'!F20</f>
        <v>2529.2060000000001</v>
      </c>
      <c r="I8" s="147">
        <v>0.8993208884666245</v>
      </c>
      <c r="J8" s="48">
        <f>+'アルミ(月別集計)'!G20</f>
        <v>2431.7600000000002</v>
      </c>
      <c r="K8" s="148">
        <v>0.94179832295329391</v>
      </c>
      <c r="L8" s="48">
        <f>+'アルミ(月別集計)'!I20</f>
        <v>1359.6990000000001</v>
      </c>
      <c r="M8" s="147">
        <v>0.92684421480279755</v>
      </c>
      <c r="N8" s="48">
        <f>+'アルミ(月別集計)'!J20</f>
        <v>1749.47</v>
      </c>
      <c r="O8" s="148">
        <v>0.93109710080290209</v>
      </c>
      <c r="P8" s="197">
        <f>+'アルミ(月別集計)'!L20</f>
        <v>75409.64</v>
      </c>
      <c r="Q8" s="147">
        <v>1.0409887444159438</v>
      </c>
      <c r="R8" s="48">
        <f>+'アルミ(月別集計)'!M20</f>
        <v>51260.654999999999</v>
      </c>
      <c r="S8" s="148">
        <v>1.0906695223147687</v>
      </c>
      <c r="T8" s="161">
        <f>'アルミ(月別集計)'!O20</f>
        <v>1952.538</v>
      </c>
      <c r="U8" s="147">
        <v>0.94726699989763397</v>
      </c>
      <c r="V8" s="48">
        <f>+'アルミ(月別集計)'!P20</f>
        <v>1444.25</v>
      </c>
      <c r="W8" s="148">
        <v>0.97903306715112726</v>
      </c>
      <c r="X8" s="48">
        <f>+'アルミ(月別集計)'!R20</f>
        <v>3489.9380000000001</v>
      </c>
      <c r="Y8" s="147">
        <v>1.0701900771071851</v>
      </c>
      <c r="Z8" s="48">
        <f>+'アルミ(月別集計)'!S20</f>
        <v>2871.2489999999998</v>
      </c>
      <c r="AA8" s="148">
        <v>1.0744823771731027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77403.833000000013</v>
      </c>
      <c r="C9" s="155">
        <v>1.0615291337946644</v>
      </c>
      <c r="D9" s="88">
        <f>+'アルミ(月別集計)'!D21</f>
        <v>55660.179000000004</v>
      </c>
      <c r="E9" s="144">
        <v>1.0846613246521213</v>
      </c>
      <c r="F9" s="91">
        <f>+'アルミ(月別集計)'!E21</f>
        <v>24690.611000000001</v>
      </c>
      <c r="G9" s="145">
        <v>1.0579357831303311</v>
      </c>
      <c r="H9" s="35">
        <f>+'アルミ(月別集計)'!F21</f>
        <v>2376.2150000000001</v>
      </c>
      <c r="I9" s="144">
        <v>0.89956827658161675</v>
      </c>
      <c r="J9" s="35">
        <f>+'アルミ(月別集計)'!G21</f>
        <v>2373.5709999999999</v>
      </c>
      <c r="K9" s="145">
        <v>0.96805612314398592</v>
      </c>
      <c r="L9" s="35">
        <f>+'アルミ(月別集計)'!I21</f>
        <v>1290.123</v>
      </c>
      <c r="M9" s="144">
        <v>0.87891360285476616</v>
      </c>
      <c r="N9" s="35">
        <f>+'アルミ(月別集計)'!J21</f>
        <v>1712.175</v>
      </c>
      <c r="O9" s="145">
        <v>0.89077193210639261</v>
      </c>
      <c r="P9" s="168">
        <f>+'アルミ(月別集計)'!L21</f>
        <v>68737.694000000003</v>
      </c>
      <c r="Q9" s="144">
        <v>1.0753078492675687</v>
      </c>
      <c r="R9" s="35">
        <f>+'アルミ(月別集計)'!M21</f>
        <v>47537.067000000003</v>
      </c>
      <c r="S9" s="145">
        <v>1.1037221530076649</v>
      </c>
      <c r="T9" s="169">
        <f>'アルミ(月別集計)'!O21</f>
        <v>1774.6980000000001</v>
      </c>
      <c r="U9" s="144">
        <v>1.017103426932324</v>
      </c>
      <c r="V9" s="35">
        <f>+'アルミ(月別集計)'!P21</f>
        <v>1332.521</v>
      </c>
      <c r="W9" s="145">
        <v>1.04325138556476</v>
      </c>
      <c r="X9" s="35">
        <f>+'アルミ(月別集計)'!R21</f>
        <v>3225.1030000000001</v>
      </c>
      <c r="Y9" s="144">
        <v>1.0273194539740544</v>
      </c>
      <c r="Z9" s="35">
        <f>+'アルミ(月別集計)'!S21</f>
        <v>2704.8449999999998</v>
      </c>
      <c r="AA9" s="145">
        <v>1.0424704844470292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68550.595000000001</v>
      </c>
      <c r="C10" s="147">
        <v>1.2062607999436907</v>
      </c>
      <c r="D10" s="48">
        <f>+'アルミ(月別集計)'!D22</f>
        <v>49204.882999999994</v>
      </c>
      <c r="E10" s="147">
        <v>1.2223297230157744</v>
      </c>
      <c r="F10" s="146">
        <f>+'アルミ(月別集計)'!E22</f>
        <v>21155.725999999999</v>
      </c>
      <c r="G10" s="148">
        <v>1.1705707962153489</v>
      </c>
      <c r="H10" s="48">
        <f>+'アルミ(月別集計)'!F22</f>
        <v>2210.1329999999998</v>
      </c>
      <c r="I10" s="147">
        <v>0.97880115146147029</v>
      </c>
      <c r="J10" s="48">
        <f>+'アルミ(月別集計)'!G22</f>
        <v>2134.31</v>
      </c>
      <c r="K10" s="148">
        <v>1.0763035804336862</v>
      </c>
      <c r="L10" s="48">
        <f>+'アルミ(月別集計)'!I22</f>
        <v>1249.4059999999999</v>
      </c>
      <c r="M10" s="147">
        <v>0.99316852146263912</v>
      </c>
      <c r="N10" s="48">
        <f>+'アルミ(月別集計)'!J22</f>
        <v>1535.921</v>
      </c>
      <c r="O10" s="148">
        <v>1.0198678618857902</v>
      </c>
      <c r="P10" s="197">
        <f>+'アルミ(月別集計)'!L22</f>
        <v>60608.002</v>
      </c>
      <c r="Q10" s="147">
        <v>1.2293712373225152</v>
      </c>
      <c r="R10" s="48">
        <f>+'アルミ(月別集計)'!M22</f>
        <v>42018.752999999997</v>
      </c>
      <c r="S10" s="148">
        <v>1.2484773294509151</v>
      </c>
      <c r="T10" s="161">
        <f>'アルミ(月別集計)'!O22</f>
        <v>1625.751</v>
      </c>
      <c r="U10" s="147">
        <v>1.1089706684856753</v>
      </c>
      <c r="V10" s="48">
        <f>+'アルミ(月別集計)'!P22</f>
        <v>1215.3420000000001</v>
      </c>
      <c r="W10" s="148">
        <v>1.1787992240543164</v>
      </c>
      <c r="X10" s="48">
        <f>+'アルミ(月別集計)'!R22</f>
        <v>2857.3029999999999</v>
      </c>
      <c r="Y10" s="147">
        <v>1.1218307813113466</v>
      </c>
      <c r="Z10" s="48">
        <f>+'アルミ(月別集計)'!S22</f>
        <v>2300.5569999999998</v>
      </c>
      <c r="AA10" s="148">
        <v>1.1065690235690235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83996.154999999999</v>
      </c>
      <c r="C11" s="155">
        <v>1.1446280589115247</v>
      </c>
      <c r="D11" s="88">
        <f>+'アルミ(月別集計)'!D23</f>
        <v>60091.303</v>
      </c>
      <c r="E11" s="144">
        <v>1.1758117425531778</v>
      </c>
      <c r="F11" s="91">
        <f>+'アルミ(月別集計)'!E23</f>
        <v>25986.898000000001</v>
      </c>
      <c r="G11" s="145">
        <v>1.0579692220005701</v>
      </c>
      <c r="H11" s="35">
        <f>+'アルミ(月別集計)'!F23</f>
        <v>2519.4299999999998</v>
      </c>
      <c r="I11" s="144">
        <v>1.0799391496641357</v>
      </c>
      <c r="J11" s="35">
        <f>+'アルミ(月別集計)'!G23</f>
        <v>2448.0830000000001</v>
      </c>
      <c r="K11" s="145">
        <v>1.0729201591268971</v>
      </c>
      <c r="L11" s="35">
        <f>+'アルミ(月別集計)'!I23</f>
        <v>1404.78</v>
      </c>
      <c r="M11" s="144">
        <v>0.98042130520444459</v>
      </c>
      <c r="N11" s="35">
        <f>+'アルミ(月別集計)'!J23</f>
        <v>1873.1959999999999</v>
      </c>
      <c r="O11" s="145">
        <v>1.0097950109594152</v>
      </c>
      <c r="P11" s="168">
        <f>+'アルミ(月別集計)'!L23</f>
        <v>74823.686000000002</v>
      </c>
      <c r="Q11" s="144">
        <v>1.1567423004674542</v>
      </c>
      <c r="R11" s="35">
        <f>+'アルミ(月別集計)'!M23</f>
        <v>51586.510999999999</v>
      </c>
      <c r="S11" s="145">
        <v>1.2013806401754139</v>
      </c>
      <c r="T11" s="169">
        <f>'アルミ(月別集計)'!O23</f>
        <v>1931.2070000000001</v>
      </c>
      <c r="U11" s="144">
        <v>1.1128355363885876</v>
      </c>
      <c r="V11" s="35">
        <f>+'アルミ(月別集計)'!P23</f>
        <v>1481.337</v>
      </c>
      <c r="W11" s="145">
        <v>1.143443676404182</v>
      </c>
      <c r="X11" s="35">
        <f>+'アルミ(月別集計)'!R23</f>
        <v>3317.0520000000001</v>
      </c>
      <c r="Y11" s="144">
        <v>1.0375754709367686</v>
      </c>
      <c r="Z11" s="35">
        <f>+'アルミ(月別集計)'!S23</f>
        <v>2702.1759999999999</v>
      </c>
      <c r="AA11" s="145">
        <v>0.98812860193663521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83781.335000000006</v>
      </c>
      <c r="C12" s="147">
        <v>1.0972017231371471</v>
      </c>
      <c r="D12" s="48">
        <f>+'アルミ(月別集計)'!D24</f>
        <v>59853.349000000002</v>
      </c>
      <c r="E12" s="147">
        <v>1.1308274717017521</v>
      </c>
      <c r="F12" s="146">
        <f>+'アルミ(月別集計)'!E24</f>
        <v>26523.55</v>
      </c>
      <c r="G12" s="148">
        <v>1.076848954309308</v>
      </c>
      <c r="H12" s="48">
        <f>+'アルミ(月別集計)'!F24</f>
        <v>2337.0189999999998</v>
      </c>
      <c r="I12" s="147">
        <v>0.98330912597698972</v>
      </c>
      <c r="J12" s="48">
        <f>+'アルミ(月別集計)'!G24</f>
        <v>2323.163</v>
      </c>
      <c r="K12" s="148">
        <v>1.006613371463235</v>
      </c>
      <c r="L12" s="48">
        <f>+'アルミ(月別集計)'!I24</f>
        <v>1351.2629999999999</v>
      </c>
      <c r="M12" s="147">
        <v>0.94545486349197461</v>
      </c>
      <c r="N12" s="48">
        <f>+'アルミ(月別集計)'!J24</f>
        <v>1759.9359999999999</v>
      </c>
      <c r="O12" s="148">
        <v>0.9585306062872091</v>
      </c>
      <c r="P12" s="197">
        <f>+'アルミ(月別集計)'!L24</f>
        <v>75022.710999999996</v>
      </c>
      <c r="Q12" s="147">
        <v>1.1102285722936533</v>
      </c>
      <c r="R12" s="48">
        <f>+'アルミ(月別集計)'!M24</f>
        <v>51826.47</v>
      </c>
      <c r="S12" s="148">
        <v>1.1583694304461858</v>
      </c>
      <c r="T12" s="161">
        <f>'アルミ(月別集計)'!O24</f>
        <v>1852.723</v>
      </c>
      <c r="U12" s="147">
        <v>1.0070755870775006</v>
      </c>
      <c r="V12" s="48">
        <f>+'アルミ(月別集計)'!P24</f>
        <v>1375.6320000000001</v>
      </c>
      <c r="W12" s="148">
        <v>1.0073263050598738</v>
      </c>
      <c r="X12" s="48">
        <f>+'アルミ(月別集計)'!R24</f>
        <v>3217.6190000000001</v>
      </c>
      <c r="Y12" s="147">
        <v>1.0249244116339193</v>
      </c>
      <c r="Z12" s="48">
        <f>+'アルミ(月別集計)'!S24</f>
        <v>2568.1480000000001</v>
      </c>
      <c r="AA12" s="148">
        <v>0.95886490080912645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71995.562999999995</v>
      </c>
      <c r="C13" s="155">
        <v>1.112263451013733</v>
      </c>
      <c r="D13" s="88">
        <f>+'アルミ(月別集計)'!D25</f>
        <v>52604.284</v>
      </c>
      <c r="E13" s="144">
        <v>1.1439034963302932</v>
      </c>
      <c r="F13" s="91">
        <f>+'アルミ(月別集計)'!E25</f>
        <v>22748.355</v>
      </c>
      <c r="G13" s="145">
        <v>1.0900249372615338</v>
      </c>
      <c r="H13" s="35">
        <f>+'アルミ(月別集計)'!F25</f>
        <v>2122.6509999999998</v>
      </c>
      <c r="I13" s="144">
        <v>0.9532673975203787</v>
      </c>
      <c r="J13" s="35">
        <f>+'アルミ(月別集計)'!G25</f>
        <v>2122.12</v>
      </c>
      <c r="K13" s="145">
        <v>0.98050377116835064</v>
      </c>
      <c r="L13" s="35">
        <f>+'アルミ(月別集計)'!I25</f>
        <v>1154.549</v>
      </c>
      <c r="M13" s="144">
        <v>0.94520035432252181</v>
      </c>
      <c r="N13" s="35">
        <f>+'アルミ(月別集計)'!J25</f>
        <v>1492.337</v>
      </c>
      <c r="O13" s="145">
        <v>0.95244468356555101</v>
      </c>
      <c r="P13" s="168">
        <f>+'アルミ(月別集計)'!L25</f>
        <v>64484.92</v>
      </c>
      <c r="Q13" s="144">
        <v>1.1304992365154249</v>
      </c>
      <c r="R13" s="35">
        <f>+'アルミ(月別集計)'!M25</f>
        <v>45590.324000000001</v>
      </c>
      <c r="S13" s="145">
        <v>1.1755284915758601</v>
      </c>
      <c r="T13" s="169">
        <f>'アルミ(月別集計)'!O25</f>
        <v>1588.528</v>
      </c>
      <c r="U13" s="144">
        <v>0.95168109390173983</v>
      </c>
      <c r="V13" s="35">
        <f>+'アルミ(月別集計)'!P25</f>
        <v>1228.395</v>
      </c>
      <c r="W13" s="145">
        <v>0.97680826362161655</v>
      </c>
      <c r="X13" s="35">
        <f>+'アルミ(月別集計)'!R25</f>
        <v>2644.915</v>
      </c>
      <c r="Y13" s="144">
        <v>1.0289904520622875</v>
      </c>
      <c r="Z13" s="35">
        <f>+'アルミ(月別集計)'!S25</f>
        <v>2171.1080000000002</v>
      </c>
      <c r="AA13" s="145">
        <v>0.98014525833736632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85331.445999999996</v>
      </c>
      <c r="C14" s="147">
        <v>1.0534123866037692</v>
      </c>
      <c r="D14" s="48">
        <f>+'アルミ(月別集計)'!D26</f>
        <v>61330.522999999994</v>
      </c>
      <c r="E14" s="147">
        <v>1.0980338182938358</v>
      </c>
      <c r="F14" s="146">
        <f>+'アルミ(月別集計)'!E26</f>
        <v>26632.705000000002</v>
      </c>
      <c r="G14" s="148">
        <v>1.0085013367060232</v>
      </c>
      <c r="H14" s="48">
        <f>+'アルミ(月別集計)'!F26</f>
        <v>2336.19</v>
      </c>
      <c r="I14" s="147">
        <v>0.89267693798501446</v>
      </c>
      <c r="J14" s="48">
        <f>+'アルミ(月別集計)'!G26</f>
        <v>2378.2840000000001</v>
      </c>
      <c r="K14" s="148">
        <v>0.95535321553657482</v>
      </c>
      <c r="L14" s="48">
        <f>+'アルミ(月別集計)'!I26</f>
        <v>1364.548</v>
      </c>
      <c r="M14" s="147">
        <v>0.89102341000849528</v>
      </c>
      <c r="N14" s="48">
        <f>+'アルミ(月別集計)'!J26</f>
        <v>1796.3040000000001</v>
      </c>
      <c r="O14" s="148">
        <v>0.94356037107794044</v>
      </c>
      <c r="P14" s="197">
        <f>+'アルミ(月別集計)'!L26</f>
        <v>76746.607999999993</v>
      </c>
      <c r="Q14" s="147">
        <v>1.0713071648769927</v>
      </c>
      <c r="R14" s="48">
        <f>+'アルミ(月別集計)'!M26</f>
        <v>53198.678999999996</v>
      </c>
      <c r="S14" s="148">
        <v>1.1253360385504008</v>
      </c>
      <c r="T14" s="161">
        <f>'アルミ(月別集計)'!O26</f>
        <v>1866.386</v>
      </c>
      <c r="U14" s="147">
        <v>0.89260961140773598</v>
      </c>
      <c r="V14" s="48">
        <f>+'アルミ(月別集計)'!P26</f>
        <v>1461.0719999999999</v>
      </c>
      <c r="W14" s="148">
        <v>0.95910828987143582</v>
      </c>
      <c r="X14" s="48">
        <f>+'アルミ(月別集計)'!R26</f>
        <v>3017.7139999999999</v>
      </c>
      <c r="Y14" s="147">
        <v>0.96502924462835815</v>
      </c>
      <c r="Z14" s="48">
        <f>+'アルミ(月別集計)'!S26</f>
        <v>2496.1840000000002</v>
      </c>
      <c r="AA14" s="148">
        <v>0.93675318110464934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88359.752000000008</v>
      </c>
      <c r="C15" s="155">
        <v>1.1589835260968646</v>
      </c>
      <c r="D15" s="88">
        <f>+'アルミ(月別集計)'!D27</f>
        <v>62956.771999999997</v>
      </c>
      <c r="E15" s="144">
        <v>1.1839375739540539</v>
      </c>
      <c r="F15" s="91">
        <f>+'アルミ(月別集計)'!E27</f>
        <v>27806.183000000001</v>
      </c>
      <c r="G15" s="145">
        <v>1.1230510713059634</v>
      </c>
      <c r="H15" s="35">
        <f>+'アルミ(月別集計)'!F27</f>
        <v>2419.326</v>
      </c>
      <c r="I15" s="144">
        <v>0.96177700036772384</v>
      </c>
      <c r="J15" s="35">
        <f>+'アルミ(月別集計)'!G27</f>
        <v>2461.201</v>
      </c>
      <c r="K15" s="145">
        <v>1.0076829034619534</v>
      </c>
      <c r="L15" s="35">
        <f>+'アルミ(月別集計)'!I27</f>
        <v>1401.3720000000001</v>
      </c>
      <c r="M15" s="144">
        <v>1.00616462256226</v>
      </c>
      <c r="N15" s="35">
        <f>+'アルミ(月別集計)'!J27</f>
        <v>1869.0139999999999</v>
      </c>
      <c r="O15" s="145">
        <v>1.0334128799104714</v>
      </c>
      <c r="P15" s="168">
        <f>+'アルミ(月別集計)'!L27</f>
        <v>79583.491999999998</v>
      </c>
      <c r="Q15" s="144">
        <v>1.1798759533032763</v>
      </c>
      <c r="R15" s="35">
        <f>+'アルミ(月別集計)'!M27</f>
        <v>54653.216</v>
      </c>
      <c r="S15" s="145">
        <v>1.2173640831726371</v>
      </c>
      <c r="T15" s="169">
        <f>'アルミ(月別集計)'!O27</f>
        <v>1852.8030000000001</v>
      </c>
      <c r="U15" s="144">
        <v>0.96151906065220039</v>
      </c>
      <c r="V15" s="35">
        <f>+'アルミ(月別集計)'!P27</f>
        <v>1457.066</v>
      </c>
      <c r="W15" s="145">
        <v>1.0077782849870662</v>
      </c>
      <c r="X15" s="35">
        <f>+'アルミ(月別集計)'!R27</f>
        <v>3102.759</v>
      </c>
      <c r="Y15" s="144">
        <v>1.0506917732537369</v>
      </c>
      <c r="Z15" s="35">
        <f>+'アルミ(月別集計)'!S27</f>
        <v>2516.2750000000001</v>
      </c>
      <c r="AA15" s="145">
        <v>0.97371677690082337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87687.554000000004</v>
      </c>
      <c r="C16" s="147">
        <v>1.1057828241474801</v>
      </c>
      <c r="D16" s="48">
        <f>+'アルミ(月別集計)'!D28</f>
        <v>61889.038</v>
      </c>
      <c r="E16" s="147">
        <v>1.1304020390585272</v>
      </c>
      <c r="F16" s="146">
        <f>+'アルミ(月別集計)'!E28</f>
        <v>27873.332999999999</v>
      </c>
      <c r="G16" s="148">
        <v>1.0931441156013642</v>
      </c>
      <c r="H16" s="48">
        <f>+'アルミ(月別集計)'!F28</f>
        <v>2376.3580000000002</v>
      </c>
      <c r="I16" s="147">
        <v>0.90261094820644494</v>
      </c>
      <c r="J16" s="48">
        <f>+'アルミ(月別集計)'!G28</f>
        <v>2326.123</v>
      </c>
      <c r="K16" s="148">
        <v>0.91848537687497733</v>
      </c>
      <c r="L16" s="48">
        <f>+'アルミ(月別集計)'!I28</f>
        <v>1423.0940000000001</v>
      </c>
      <c r="M16" s="147">
        <v>0.90360165926625791</v>
      </c>
      <c r="N16" s="48">
        <f>+'アルミ(月別集計)'!J28</f>
        <v>1835.3810000000001</v>
      </c>
      <c r="O16" s="148">
        <v>0.95388172658849413</v>
      </c>
      <c r="P16" s="197">
        <f>+'アルミ(月別集計)'!L28</f>
        <v>78741.244999999995</v>
      </c>
      <c r="Q16" s="147">
        <v>1.1264104512986388</v>
      </c>
      <c r="R16" s="48">
        <f>+'アルミ(月別集計)'!M28</f>
        <v>53683.788</v>
      </c>
      <c r="S16" s="148">
        <v>1.1641971655187224</v>
      </c>
      <c r="T16" s="161">
        <f>'アルミ(月別集計)'!O28</f>
        <v>2139.9259999999999</v>
      </c>
      <c r="U16" s="147">
        <v>1.0492744555597289</v>
      </c>
      <c r="V16" s="48">
        <f>+'アルミ(月別集計)'!P28</f>
        <v>1643.51</v>
      </c>
      <c r="W16" s="148">
        <v>1.0751410071396517</v>
      </c>
      <c r="X16" s="48">
        <f>+'アルミ(月別集計)'!R28</f>
        <v>3006.931</v>
      </c>
      <c r="Y16" s="147">
        <v>0.95537256095604262</v>
      </c>
      <c r="Z16" s="48">
        <f>+'アルミ(月別集計)'!S28</f>
        <v>2400.2359999999999</v>
      </c>
      <c r="AA16" s="148">
        <v>0.90507626214615466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77919.134000000005</v>
      </c>
      <c r="C17" s="157">
        <v>1.1159946381246912</v>
      </c>
      <c r="D17" s="76">
        <f>+'アルミ(月別集計)'!D29</f>
        <v>56299.512000000002</v>
      </c>
      <c r="E17" s="39">
        <v>1.1392986380366061</v>
      </c>
      <c r="F17" s="170">
        <f>+'アルミ(月別集計)'!E29</f>
        <v>24378.243999999999</v>
      </c>
      <c r="G17" s="40">
        <v>1.0783979691038401</v>
      </c>
      <c r="H17" s="114">
        <f>+'アルミ(月別集計)'!F29</f>
        <v>2188.835</v>
      </c>
      <c r="I17" s="39">
        <v>0.93810926518092219</v>
      </c>
      <c r="J17" s="114">
        <f>+'アルミ(月別集計)'!G29</f>
        <v>2213.817</v>
      </c>
      <c r="K17" s="40">
        <v>0.9747722701478394</v>
      </c>
      <c r="L17" s="114">
        <f>+'アルミ(月別集計)'!I29</f>
        <v>1314.346</v>
      </c>
      <c r="M17" s="39">
        <v>0.94116206497034771</v>
      </c>
      <c r="N17" s="114">
        <f>+'アルミ(月別集計)'!J29</f>
        <v>1774.038</v>
      </c>
      <c r="O17" s="40">
        <v>1.0378053752954961</v>
      </c>
      <c r="P17" s="171">
        <f>+'アルミ(月別集計)'!L29</f>
        <v>70270.517000000007</v>
      </c>
      <c r="Q17" s="39">
        <v>1.1426568907427392</v>
      </c>
      <c r="R17" s="114">
        <f>+'アルミ(月別集計)'!M29</f>
        <v>48736.171999999999</v>
      </c>
      <c r="S17" s="40">
        <v>1.17028338810733</v>
      </c>
      <c r="T17" s="172">
        <f>'アルミ(月別集計)'!O29</f>
        <v>1710.3309999999999</v>
      </c>
      <c r="U17" s="39">
        <v>0.99082591661177621</v>
      </c>
      <c r="V17" s="114">
        <f>+'アルミ(月別集計)'!P29</f>
        <v>1428.7070000000001</v>
      </c>
      <c r="W17" s="40">
        <v>1.0624900533808095</v>
      </c>
      <c r="X17" s="114">
        <f>+'アルミ(月別集計)'!R29</f>
        <v>2435.105</v>
      </c>
      <c r="Y17" s="39">
        <v>0.84937187559732519</v>
      </c>
      <c r="Z17" s="114">
        <f>+'アルミ(月別集計)'!S29</f>
        <v>2146.7779999999998</v>
      </c>
      <c r="AA17" s="40">
        <v>0.87767781763918273</v>
      </c>
    </row>
    <row r="18" spans="1:29" ht="14.4" customHeight="1" x14ac:dyDescent="0.2">
      <c r="A18" s="140" t="s">
        <v>18</v>
      </c>
      <c r="B18" s="151">
        <f>+'アルミ(月別集計)'!C30</f>
        <v>944994.37099999981</v>
      </c>
      <c r="C18" s="164"/>
      <c r="D18" s="151">
        <f>+'アルミ(月別集計)'!D30</f>
        <v>676323.19999999984</v>
      </c>
      <c r="E18" s="164"/>
      <c r="F18" s="165">
        <f>+'アルミ(月別集計)'!E30</f>
        <v>297012.386</v>
      </c>
      <c r="G18" s="166"/>
      <c r="H18" s="151">
        <f>+'アルミ(月別集計)'!F30</f>
        <v>28163.402999999995</v>
      </c>
      <c r="I18" s="164"/>
      <c r="J18" s="151">
        <f>+'アルミ(月別集計)'!G30</f>
        <v>27766.351999999999</v>
      </c>
      <c r="K18" s="166"/>
      <c r="L18" s="151">
        <f>+'アルミ(月別集計)'!I30</f>
        <v>15784.545999999997</v>
      </c>
      <c r="M18" s="164"/>
      <c r="N18" s="151">
        <f>+'アルミ(月別集計)'!J30</f>
        <v>20628.977000000003</v>
      </c>
      <c r="O18" s="166"/>
      <c r="P18" s="173">
        <f>+'アルミ(月別集計)'!L30</f>
        <v>843231.78599999996</v>
      </c>
      <c r="Q18" s="164"/>
      <c r="R18" s="151">
        <f>+'アルミ(月別集計)'!M30</f>
        <v>581542.99600000004</v>
      </c>
      <c r="S18" s="166"/>
      <c r="T18" s="151">
        <f>'アルミ(月別集計)'!O30</f>
        <v>21676.207999999999</v>
      </c>
      <c r="U18" s="164"/>
      <c r="V18" s="151">
        <f>+'アルミ(月別集計)'!P30</f>
        <v>16653.026999999998</v>
      </c>
      <c r="W18" s="166"/>
      <c r="X18" s="151">
        <f>+'アルミ(月別集計)'!R30</f>
        <v>36138.428</v>
      </c>
      <c r="Y18" s="164"/>
      <c r="Z18" s="151">
        <f>+'アルミ(月別集計)'!S30</f>
        <v>29731.848000000002</v>
      </c>
      <c r="AA18" s="174"/>
      <c r="AC18" s="35"/>
    </row>
    <row r="19" spans="1:29" ht="14.4" customHeight="1" x14ac:dyDescent="0.2">
      <c r="A19" s="100" t="s">
        <v>68</v>
      </c>
      <c r="B19" s="88">
        <f>+'アルミ(月別集計)'!C31</f>
        <v>875225.61100000003</v>
      </c>
      <c r="C19" s="155"/>
      <c r="D19" s="88">
        <f>+'アルミ(月別集計)'!D31</f>
        <v>607312.88900000008</v>
      </c>
      <c r="E19" s="144"/>
      <c r="F19" s="91">
        <f>+'アルミ(月別集計)'!E31</f>
        <v>283886.72200000001</v>
      </c>
      <c r="G19" s="145"/>
      <c r="H19" s="35">
        <f>+'アルミ(月別集計)'!F31</f>
        <v>29856.595000000001</v>
      </c>
      <c r="I19" s="144"/>
      <c r="J19" s="35">
        <f>+'アルミ(月別集計)'!G31</f>
        <v>28168.976000000002</v>
      </c>
      <c r="K19" s="145"/>
      <c r="L19" s="35">
        <f>+'アルミ(月別集計)'!I31</f>
        <v>16793.231</v>
      </c>
      <c r="M19" s="144"/>
      <c r="N19" s="35">
        <f>+'アルミ(月別集計)'!J31</f>
        <v>21287.956999999999</v>
      </c>
      <c r="O19" s="145"/>
      <c r="P19" s="168">
        <f>+'アルミ(月別集計)'!L31</f>
        <v>771023.18299999996</v>
      </c>
      <c r="Q19" s="144"/>
      <c r="R19" s="35">
        <f>+'アルミ(月別集計)'!M31</f>
        <v>511600.788</v>
      </c>
      <c r="S19" s="145"/>
      <c r="T19" s="88">
        <f>'アルミ(月別集計)'!O31</f>
        <v>21885.793000000005</v>
      </c>
      <c r="U19" s="144"/>
      <c r="V19" s="35">
        <f>+'アルミ(月別集計)'!P31</f>
        <v>16162.981</v>
      </c>
      <c r="W19" s="145"/>
      <c r="X19" s="35">
        <f>+'アルミ(月別集計)'!R31</f>
        <v>35666.809000000001</v>
      </c>
      <c r="Y19" s="144"/>
      <c r="Z19" s="35">
        <f>+'アルミ(月別集計)'!S31</f>
        <v>30092.186999999998</v>
      </c>
      <c r="AA19" s="159"/>
      <c r="AC19" s="35"/>
    </row>
    <row r="20" spans="1:29" ht="14.4" customHeight="1" x14ac:dyDescent="0.2">
      <c r="A20" s="140" t="s">
        <v>51</v>
      </c>
      <c r="B20" s="10">
        <v>1</v>
      </c>
      <c r="C20" s="10"/>
      <c r="D20" s="10">
        <v>1</v>
      </c>
      <c r="E20" s="10"/>
      <c r="F20" s="235">
        <f>F18/$B$18</f>
        <v>0.31430069333185484</v>
      </c>
      <c r="G20" s="236"/>
      <c r="H20" s="237">
        <f>H18/$B$18</f>
        <v>2.9802720380437062E-2</v>
      </c>
      <c r="I20" s="237"/>
      <c r="J20" s="237">
        <f>J18/$D$18</f>
        <v>4.1054856612932997E-2</v>
      </c>
      <c r="K20" s="236"/>
      <c r="L20" s="237">
        <f>L18/$B$18</f>
        <v>1.6703322775665507E-2</v>
      </c>
      <c r="M20" s="237"/>
      <c r="N20" s="237">
        <f>N18/$D$18</f>
        <v>3.0501655125833339E-2</v>
      </c>
      <c r="O20" s="236"/>
      <c r="P20" s="235">
        <f>P18/$B$18</f>
        <v>0.89231408342431295</v>
      </c>
      <c r="Q20" s="237"/>
      <c r="R20" s="237">
        <f>R18/$D$18</f>
        <v>0.85985959967069026</v>
      </c>
      <c r="S20" s="236"/>
      <c r="T20" s="237">
        <f>T18/$B$18</f>
        <v>2.2937922875733197E-2</v>
      </c>
      <c r="U20" s="237"/>
      <c r="V20" s="237">
        <f>V18/$D$18</f>
        <v>2.4622882964831019E-2</v>
      </c>
      <c r="W20" s="236"/>
      <c r="X20" s="237">
        <f>X18/$B$18</f>
        <v>3.8241950543851447E-2</v>
      </c>
      <c r="Y20" s="237"/>
      <c r="Z20" s="237">
        <f>Z18/$D$18</f>
        <v>4.3961005625712687E-2</v>
      </c>
      <c r="AA20" s="11"/>
    </row>
    <row r="21" spans="1:29" ht="14.4" customHeight="1" x14ac:dyDescent="0.2">
      <c r="A21" s="127" t="s">
        <v>17</v>
      </c>
      <c r="B21" s="39">
        <f>B18/B19</f>
        <v>1.0797151718632692</v>
      </c>
      <c r="C21" s="39"/>
      <c r="D21" s="39">
        <f>D18/D19</f>
        <v>1.1136322186634833</v>
      </c>
      <c r="E21" s="39"/>
      <c r="F21" s="160">
        <f>F18/F19</f>
        <v>1.0462355685659719</v>
      </c>
      <c r="G21" s="40"/>
      <c r="H21" s="39">
        <f>H18/H19</f>
        <v>0.94328917949283886</v>
      </c>
      <c r="I21" s="39"/>
      <c r="J21" s="39">
        <f>J18/J19</f>
        <v>0.9857068286756322</v>
      </c>
      <c r="K21" s="40"/>
      <c r="L21" s="39">
        <f>L18/L19</f>
        <v>0.93993502501097004</v>
      </c>
      <c r="M21" s="39"/>
      <c r="N21" s="39">
        <f>N18/N19</f>
        <v>0.96904446960316593</v>
      </c>
      <c r="O21" s="40"/>
      <c r="P21" s="160">
        <f>P18/P19</f>
        <v>1.0936529595894136</v>
      </c>
      <c r="Q21" s="39"/>
      <c r="R21" s="39">
        <f>R18/R19</f>
        <v>1.1367124712090946</v>
      </c>
      <c r="S21" s="40"/>
      <c r="T21" s="39">
        <v>1.06974041069353</v>
      </c>
      <c r="U21" s="39"/>
      <c r="V21" s="39">
        <f>V18/V19</f>
        <v>1.0303190358263739</v>
      </c>
      <c r="W21" s="40"/>
      <c r="X21" s="39">
        <f>X18/X19</f>
        <v>1.0132229098487615</v>
      </c>
      <c r="Y21" s="39"/>
      <c r="Z21" s="39">
        <f>Z18/Z19</f>
        <v>0.98802549645195292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令和6年１月</v>
      </c>
      <c r="B22" s="48">
        <f>'アルミ(月別集計)'!C34</f>
        <v>66827.264999999999</v>
      </c>
      <c r="C22" s="147">
        <f t="shared" ref="C22:C33" si="0">B22/B6</f>
        <v>1.0650534598075119</v>
      </c>
      <c r="D22" s="48">
        <f>'アルミ(月別集計)'!D34</f>
        <v>48186.851999999999</v>
      </c>
      <c r="E22" s="147">
        <f t="shared" ref="E22:E33" si="1">D22/D6</f>
        <v>1.0595384745554308</v>
      </c>
      <c r="F22" s="175">
        <f>'アルミ(月別集計)'!E34</f>
        <v>19381.830999999998</v>
      </c>
      <c r="G22" s="148">
        <f t="shared" ref="G22:G33" si="2">F22/F6</f>
        <v>1.009355655518732</v>
      </c>
      <c r="H22" s="61">
        <f>'アルミ(月別集計)'!F34</f>
        <v>2030.675</v>
      </c>
      <c r="I22" s="60">
        <f t="shared" ref="I22:I33" si="3">H22/H6</f>
        <v>0.87877080490719062</v>
      </c>
      <c r="J22" s="62">
        <f>'アルミ(月別集計)'!G34</f>
        <v>1988.154</v>
      </c>
      <c r="K22" s="143">
        <f t="shared" ref="K22:K33" si="4">J22/J6</f>
        <v>0.90487076779255493</v>
      </c>
      <c r="L22" s="176">
        <f>'アルミ(月別集計)'!I34</f>
        <v>1166.789</v>
      </c>
      <c r="M22" s="143">
        <f t="shared" ref="M22:M33" si="5">L22/L6</f>
        <v>0.95536875960556689</v>
      </c>
      <c r="N22" s="177">
        <f>'アルミ(月別集計)'!J34</f>
        <v>1495.597</v>
      </c>
      <c r="O22" s="142">
        <f t="shared" ref="O22:O33" si="6">N22/N6</f>
        <v>0.96710066441423237</v>
      </c>
      <c r="P22" s="48">
        <f>'アルミ(月別集計)'!L34</f>
        <v>59660.222999999998</v>
      </c>
      <c r="Q22" s="147">
        <f t="shared" ref="Q22:Q33" si="7">P22/P6</f>
        <v>1.0880363464787912</v>
      </c>
      <c r="R22" s="48">
        <f>'アルミ(月別集計)'!M34</f>
        <v>41447.29</v>
      </c>
      <c r="S22" s="148">
        <f t="shared" ref="S22:S33" si="8">R22/R6</f>
        <v>1.0855625357381649</v>
      </c>
      <c r="T22" s="177">
        <f>'アルミ(月別集計)'!O34</f>
        <v>1770.431</v>
      </c>
      <c r="U22" s="143">
        <f t="shared" ref="U22:U33" si="9">T22/T6</f>
        <v>1.084916650274319</v>
      </c>
      <c r="V22" s="177">
        <f>'アルミ(月別集計)'!P34</f>
        <v>1392.742</v>
      </c>
      <c r="W22" s="143">
        <f t="shared" ref="W22:W33" si="10">V22/V6</f>
        <v>1.1153357037606508</v>
      </c>
      <c r="X22" s="176">
        <f>'アルミ(月別集計)'!R34</f>
        <v>2199.1469999999999</v>
      </c>
      <c r="Y22" s="143">
        <f t="shared" ref="Y22:Y33" si="11">X22/X6</f>
        <v>0.80011023974415652</v>
      </c>
      <c r="Z22" s="177">
        <f>'アルミ(月別集計)'!S34</f>
        <v>1863.069</v>
      </c>
      <c r="AA22" s="142">
        <f t="shared" ref="AA22:AA33" si="12">Z22/Z6</f>
        <v>0.80783129395644893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72374.305999999997</v>
      </c>
      <c r="C23" s="155">
        <f t="shared" si="0"/>
        <v>0.99850693671317514</v>
      </c>
      <c r="D23" s="35">
        <f>'アルミ(月別集計)'!D35</f>
        <v>52410.889999999992</v>
      </c>
      <c r="E23" s="155">
        <f t="shared" si="1"/>
        <v>1.0237126377845271</v>
      </c>
      <c r="F23" s="47">
        <f>'アルミ(月別集計)'!E35</f>
        <v>21804.79</v>
      </c>
      <c r="G23" s="154">
        <f t="shared" si="2"/>
        <v>0.94821751871459348</v>
      </c>
      <c r="H23" s="178">
        <f>'アルミ(月別集計)'!F35</f>
        <v>2320.1950000000002</v>
      </c>
      <c r="I23" s="155">
        <f t="shared" si="3"/>
        <v>0.95198149372216878</v>
      </c>
      <c r="J23" s="35">
        <f>'アルミ(月別集計)'!G35</f>
        <v>2206.7959999999998</v>
      </c>
      <c r="K23" s="154">
        <f t="shared" si="4"/>
        <v>0.93637214962463133</v>
      </c>
      <c r="L23" s="35">
        <f>'アルミ(月別集計)'!I35</f>
        <v>1269.0050000000001</v>
      </c>
      <c r="M23" s="155">
        <f t="shared" si="5"/>
        <v>1.0151479638323966</v>
      </c>
      <c r="N23" s="35">
        <f>'アルミ(月別集計)'!J35</f>
        <v>1591.8510000000001</v>
      </c>
      <c r="O23" s="154">
        <f t="shared" si="6"/>
        <v>0.94487009787918541</v>
      </c>
      <c r="P23" s="35">
        <f>'アルミ(月別集計)'!L35</f>
        <v>64581.934000000001</v>
      </c>
      <c r="Q23" s="155">
        <f t="shared" si="7"/>
        <v>1.0095606027662289</v>
      </c>
      <c r="R23" s="35">
        <f>'アルミ(月別集計)'!M35</f>
        <v>45072.612999999998</v>
      </c>
      <c r="S23" s="154">
        <f t="shared" si="8"/>
        <v>1.0416382478298516</v>
      </c>
      <c r="T23" s="35">
        <f>'アルミ(月別集計)'!O35</f>
        <v>1826.17</v>
      </c>
      <c r="U23" s="155">
        <f t="shared" si="9"/>
        <v>1.0438490092360033</v>
      </c>
      <c r="V23" s="35">
        <f>'アルミ(月別集計)'!P35</f>
        <v>1494.8969999999999</v>
      </c>
      <c r="W23" s="154">
        <f t="shared" si="10"/>
        <v>1.1185371967302045</v>
      </c>
      <c r="X23" s="35">
        <f>'アルミ(月別集計)'!R35</f>
        <v>2377.002</v>
      </c>
      <c r="Y23" s="155">
        <f t="shared" si="11"/>
        <v>0.77289969480730192</v>
      </c>
      <c r="Z23" s="35">
        <f>'アルミ(月別集計)'!S35</f>
        <v>2044.7329999999999</v>
      </c>
      <c r="AA23" s="154">
        <f t="shared" si="12"/>
        <v>0.80247540062291201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73646.123000000007</v>
      </c>
      <c r="C24" s="147">
        <f t="shared" si="0"/>
        <v>0.86907287793948118</v>
      </c>
      <c r="D24" s="48">
        <f>'アルミ(月別集計)'!D36</f>
        <v>53369.184000000001</v>
      </c>
      <c r="E24" s="147">
        <f t="shared" si="1"/>
        <v>0.89309772998095094</v>
      </c>
      <c r="F24" s="146">
        <f>'アルミ(月別集計)'!E36</f>
        <v>22953.648000000001</v>
      </c>
      <c r="G24" s="148">
        <f t="shared" si="2"/>
        <v>0.84953596800360276</v>
      </c>
      <c r="H24" s="48">
        <f>'アルミ(月別集計)'!F36</f>
        <v>2270.5830000000001</v>
      </c>
      <c r="I24" s="147">
        <f t="shared" si="3"/>
        <v>0.89774537937993182</v>
      </c>
      <c r="J24" s="48">
        <f>'アルミ(月別集計)'!G36</f>
        <v>2215.605</v>
      </c>
      <c r="K24" s="148">
        <f t="shared" si="4"/>
        <v>0.91111170510247719</v>
      </c>
      <c r="L24" s="48">
        <f>'アルミ(月別集計)'!I36</f>
        <v>1336.539</v>
      </c>
      <c r="M24" s="147">
        <f t="shared" si="5"/>
        <v>0.9829668183914233</v>
      </c>
      <c r="N24" s="48">
        <f>'アルミ(月別集計)'!J36</f>
        <v>1678.3420000000001</v>
      </c>
      <c r="O24" s="148">
        <f t="shared" si="6"/>
        <v>0.95934311534350403</v>
      </c>
      <c r="P24" s="48">
        <f>'アルミ(月別集計)'!L36</f>
        <v>65971.301000000007</v>
      </c>
      <c r="Q24" s="147">
        <f t="shared" si="7"/>
        <v>0.8748390921903354</v>
      </c>
      <c r="R24" s="48">
        <f>'アルミ(月別集計)'!M36</f>
        <v>45959.25</v>
      </c>
      <c r="S24" s="148">
        <f t="shared" si="8"/>
        <v>0.8965794526035612</v>
      </c>
      <c r="T24" s="48">
        <f>'アルミ(月別集計)'!O36</f>
        <v>1831.779</v>
      </c>
      <c r="U24" s="147">
        <f t="shared" si="9"/>
        <v>0.93815280419638436</v>
      </c>
      <c r="V24" s="48">
        <f>'アルミ(月別集計)'!P36</f>
        <v>1473.9949999999999</v>
      </c>
      <c r="W24" s="148">
        <f t="shared" si="10"/>
        <v>1.0205954647741042</v>
      </c>
      <c r="X24" s="48">
        <f>'アルミ(月別集計)'!R36</f>
        <v>2235.9209999999998</v>
      </c>
      <c r="Y24" s="147">
        <f t="shared" si="11"/>
        <v>0.6406764246241623</v>
      </c>
      <c r="Z24" s="48">
        <f>'アルミ(月別集計)'!S36</f>
        <v>2041.992</v>
      </c>
      <c r="AA24" s="148">
        <f t="shared" si="12"/>
        <v>0.71118596819711566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73078.569000000003</v>
      </c>
      <c r="C25" s="155">
        <f t="shared" si="0"/>
        <v>0.94412080342326188</v>
      </c>
      <c r="D25" s="35">
        <f>'アルミ(月別集計)'!D37</f>
        <v>53882.013000000006</v>
      </c>
      <c r="E25" s="155">
        <f t="shared" si="1"/>
        <v>0.96805317496373844</v>
      </c>
      <c r="F25" s="47">
        <f>'アルミ(月別集計)'!E37</f>
        <v>23439.234</v>
      </c>
      <c r="G25" s="154">
        <f t="shared" si="2"/>
        <v>0.94931769813229816</v>
      </c>
      <c r="H25" s="35">
        <f>'アルミ(月別集計)'!F37</f>
        <v>2148.3670000000002</v>
      </c>
      <c r="I25" s="155">
        <f t="shared" si="3"/>
        <v>0.90411305374303252</v>
      </c>
      <c r="J25" s="35">
        <f>'アルミ(月別集計)'!G37</f>
        <v>2256.2910000000002</v>
      </c>
      <c r="K25" s="154">
        <f t="shared" si="4"/>
        <v>0.95058921768087001</v>
      </c>
      <c r="L25" s="35">
        <f>'アルミ(月別集計)'!I37</f>
        <v>1223.1489999999999</v>
      </c>
      <c r="M25" s="155">
        <f t="shared" si="5"/>
        <v>0.94808712037534393</v>
      </c>
      <c r="N25" s="35">
        <f>'アルミ(月別集計)'!J37</f>
        <v>1654.9970000000001</v>
      </c>
      <c r="O25" s="154">
        <f t="shared" si="6"/>
        <v>0.96660504913341228</v>
      </c>
      <c r="P25" s="35">
        <f>'アルミ(月別集計)'!L37</f>
        <v>65913.36</v>
      </c>
      <c r="Q25" s="155">
        <f t="shared" si="7"/>
        <v>0.95891142347603331</v>
      </c>
      <c r="R25" s="35">
        <f>'アルミ(月別集計)'!M37</f>
        <v>46609.455000000002</v>
      </c>
      <c r="S25" s="154">
        <f t="shared" si="8"/>
        <v>0.98048655378759486</v>
      </c>
      <c r="T25" s="35">
        <f>'アルミ(月別集計)'!O37</f>
        <v>1780.6410000000001</v>
      </c>
      <c r="U25" s="155">
        <f t="shared" si="9"/>
        <v>1.0033487387713289</v>
      </c>
      <c r="V25" s="35">
        <f>'アルミ(月別集計)'!P37</f>
        <v>1445.883</v>
      </c>
      <c r="W25" s="154">
        <f t="shared" si="10"/>
        <v>1.0850733309268672</v>
      </c>
      <c r="X25" s="35">
        <f>'アルミ(月別集計)'!R37</f>
        <v>2013.0519999999999</v>
      </c>
      <c r="Y25" s="155">
        <f t="shared" si="11"/>
        <v>0.624182235420078</v>
      </c>
      <c r="Z25" s="35">
        <f>'アルミ(月別集計)'!S37</f>
        <v>1915.3869999999999</v>
      </c>
      <c r="AA25" s="154">
        <f t="shared" si="12"/>
        <v>0.70813188925797965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72332.792000000001</v>
      </c>
      <c r="C26" s="147">
        <f t="shared" si="0"/>
        <v>1.0551738026489776</v>
      </c>
      <c r="D26" s="48">
        <f>'アルミ(月別集計)'!D38</f>
        <v>52825.924000000006</v>
      </c>
      <c r="E26" s="147">
        <f t="shared" si="1"/>
        <v>1.0735910905427823</v>
      </c>
      <c r="F26" s="146">
        <f>'アルミ(月別集計)'!E38</f>
        <v>22768.429</v>
      </c>
      <c r="G26" s="148">
        <f t="shared" si="2"/>
        <v>1.0762300948688786</v>
      </c>
      <c r="H26" s="48">
        <f>'アルミ(月別集計)'!F38</f>
        <v>2158.1379999999999</v>
      </c>
      <c r="I26" s="147">
        <f t="shared" si="3"/>
        <v>0.97647426648079549</v>
      </c>
      <c r="J26" s="48">
        <f>'アルミ(月別集計)'!G38</f>
        <v>2188.4810000000002</v>
      </c>
      <c r="K26" s="148">
        <f t="shared" si="4"/>
        <v>1.0253810364942302</v>
      </c>
      <c r="L26" s="48">
        <f>'アルミ(月別集計)'!I38</f>
        <v>1185.864</v>
      </c>
      <c r="M26" s="147">
        <f t="shared" si="5"/>
        <v>0.94914223238883122</v>
      </c>
      <c r="N26" s="48">
        <f>'アルミ(月別集計)'!J38</f>
        <v>1647.2850000000001</v>
      </c>
      <c r="O26" s="148">
        <f t="shared" si="6"/>
        <v>1.0725063333335503</v>
      </c>
      <c r="P26" s="48">
        <f>'アルミ(月別集計)'!L38</f>
        <v>65439.887999999999</v>
      </c>
      <c r="Q26" s="147">
        <f t="shared" si="7"/>
        <v>1.0797235652150354</v>
      </c>
      <c r="R26" s="48">
        <f>'アルミ(月別集計)'!M38</f>
        <v>45940.612999999998</v>
      </c>
      <c r="S26" s="148">
        <f t="shared" si="8"/>
        <v>1.0933359445483781</v>
      </c>
      <c r="T26" s="48">
        <f>'アルミ(月別集計)'!O38</f>
        <v>1485.606</v>
      </c>
      <c r="U26" s="147">
        <f t="shared" si="9"/>
        <v>0.91379676223480721</v>
      </c>
      <c r="V26" s="48">
        <f>'アルミ(月別集計)'!P38</f>
        <v>1163.461</v>
      </c>
      <c r="W26" s="148">
        <f t="shared" si="10"/>
        <v>0.95731160447018204</v>
      </c>
      <c r="X26" s="48">
        <f>'アルミ(月別集計)'!R38</f>
        <v>2063.2959999999998</v>
      </c>
      <c r="Y26" s="147">
        <f t="shared" si="11"/>
        <v>0.7221131255593124</v>
      </c>
      <c r="Z26" s="48">
        <f>'アルミ(月別集計)'!S38</f>
        <v>1886.0840000000001</v>
      </c>
      <c r="AA26" s="148">
        <f t="shared" si="12"/>
        <v>0.81983797836784755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75402.978000000003</v>
      </c>
      <c r="C27" s="155">
        <f t="shared" si="0"/>
        <v>0.89769559094699036</v>
      </c>
      <c r="D27" s="35">
        <f>'アルミ(月別集計)'!D39</f>
        <v>54619.817000000003</v>
      </c>
      <c r="E27" s="155">
        <f t="shared" si="1"/>
        <v>0.90894712334661809</v>
      </c>
      <c r="F27" s="47">
        <f>'アルミ(月別集計)'!E39</f>
        <v>23938.651000000002</v>
      </c>
      <c r="G27" s="154">
        <f t="shared" si="2"/>
        <v>0.92118155079532771</v>
      </c>
      <c r="H27" s="35">
        <f>'アルミ(月別集計)'!F39</f>
        <v>2123.4949999999999</v>
      </c>
      <c r="I27" s="155">
        <f t="shared" si="3"/>
        <v>0.84284739008426512</v>
      </c>
      <c r="J27" s="35">
        <f>'アルミ(月別集計)'!G39</f>
        <v>2181.163</v>
      </c>
      <c r="K27" s="154">
        <f t="shared" si="4"/>
        <v>0.89096774905099207</v>
      </c>
      <c r="L27" s="35">
        <f>'アルミ(月別集計)'!I39</f>
        <v>1250.981</v>
      </c>
      <c r="M27" s="155">
        <f t="shared" si="5"/>
        <v>0.8905173763863381</v>
      </c>
      <c r="N27" s="35">
        <f>'アルミ(月別集計)'!J39</f>
        <v>1614.7619999999999</v>
      </c>
      <c r="O27" s="154">
        <f t="shared" si="6"/>
        <v>0.86203579337132896</v>
      </c>
      <c r="P27" s="35">
        <f>'アルミ(月別集計)'!L39</f>
        <v>68112.873000000007</v>
      </c>
      <c r="Q27" s="155">
        <f t="shared" si="7"/>
        <v>0.91031164917483487</v>
      </c>
      <c r="R27" s="35">
        <f>'アルミ(月別集計)'!M39</f>
        <v>47531.55</v>
      </c>
      <c r="S27" s="154">
        <f t="shared" si="8"/>
        <v>0.92139493597463884</v>
      </c>
      <c r="T27" s="35">
        <f>'アルミ(月別集計)'!O39</f>
        <v>1642.3779999999999</v>
      </c>
      <c r="U27" s="155">
        <f t="shared" si="9"/>
        <v>0.85044120076201046</v>
      </c>
      <c r="V27" s="35">
        <f>'アルミ(月別集計)'!P39</f>
        <v>1279.4010000000001</v>
      </c>
      <c r="W27" s="154">
        <f t="shared" si="10"/>
        <v>0.86367990538277251</v>
      </c>
      <c r="X27" s="35">
        <f>'アルミ(月別集計)'!R39</f>
        <v>2273.2510000000002</v>
      </c>
      <c r="Y27" s="155">
        <f t="shared" si="11"/>
        <v>0.68532269014775771</v>
      </c>
      <c r="Z27" s="35">
        <f>'アルミ(月別集計)'!S39</f>
        <v>2012.941</v>
      </c>
      <c r="AA27" s="154">
        <f t="shared" si="12"/>
        <v>0.74493334260980781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84600.331000000006</v>
      </c>
      <c r="C28" s="147">
        <f t="shared" si="0"/>
        <v>1.0097753992580805</v>
      </c>
      <c r="D28" s="48">
        <f>'アルミ(月別集計)'!D40</f>
        <v>61930.817999999999</v>
      </c>
      <c r="E28" s="147">
        <f t="shared" si="1"/>
        <v>1.0347093192730117</v>
      </c>
      <c r="F28" s="146">
        <f>'アルミ(月別集計)'!E40</f>
        <v>27703.119999999999</v>
      </c>
      <c r="G28" s="148">
        <f t="shared" si="2"/>
        <v>1.0444725536362969</v>
      </c>
      <c r="H28" s="48">
        <f>'アルミ(月別集計)'!F40</f>
        <v>2363.973</v>
      </c>
      <c r="I28" s="147">
        <f t="shared" si="3"/>
        <v>1.0115334963044802</v>
      </c>
      <c r="J28" s="48">
        <f>'アルミ(月別集計)'!G40</f>
        <v>2443.3009999999999</v>
      </c>
      <c r="K28" s="148">
        <f t="shared" si="4"/>
        <v>1.0517131169874865</v>
      </c>
      <c r="L28" s="48">
        <f>'アルミ(月別集計)'!I40</f>
        <v>1440.171</v>
      </c>
      <c r="M28" s="147">
        <f t="shared" si="5"/>
        <v>1.0657962217569785</v>
      </c>
      <c r="N28" s="48">
        <f>'アルミ(月別集計)'!J40</f>
        <v>1876.796</v>
      </c>
      <c r="O28" s="148">
        <f t="shared" si="6"/>
        <v>1.0664001418233391</v>
      </c>
      <c r="P28" s="48">
        <f>'アルミ(月別集計)'!L40</f>
        <v>76597.433000000005</v>
      </c>
      <c r="Q28" s="147">
        <f t="shared" si="7"/>
        <v>1.020989937300453</v>
      </c>
      <c r="R28" s="48">
        <f>'アルミ(月別集計)'!M40</f>
        <v>53886.02</v>
      </c>
      <c r="S28" s="148">
        <f t="shared" si="8"/>
        <v>1.0397393455506423</v>
      </c>
      <c r="T28" s="48">
        <f>'アルミ(月別集計)'!O40</f>
        <v>1772.7860000000001</v>
      </c>
      <c r="U28" s="147">
        <f t="shared" si="9"/>
        <v>0.95685431659238862</v>
      </c>
      <c r="V28" s="48">
        <f>'アルミ(月別集計)'!P40</f>
        <v>1474.615</v>
      </c>
      <c r="W28" s="148">
        <f t="shared" si="10"/>
        <v>1.0719545634297545</v>
      </c>
      <c r="X28" s="48">
        <f>'アルミ(月別集計)'!R40</f>
        <v>2425.9679999999998</v>
      </c>
      <c r="Y28" s="147">
        <f t="shared" si="11"/>
        <v>0.75396372286463986</v>
      </c>
      <c r="Z28" s="48">
        <f>'アルミ(月別集計)'!S40</f>
        <v>2250.0859999999998</v>
      </c>
      <c r="AA28" s="148">
        <f t="shared" si="12"/>
        <v>0.87615121869923374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60589.027000000002</v>
      </c>
      <c r="C29" s="155">
        <f t="shared" si="0"/>
        <v>0.84156612540136688</v>
      </c>
      <c r="D29" s="35">
        <f>'アルミ(月別集計)'!D41</f>
        <v>45277.795999999995</v>
      </c>
      <c r="E29" s="155">
        <f t="shared" si="1"/>
        <v>0.86072449916816651</v>
      </c>
      <c r="F29" s="47">
        <f>'アルミ(月別集計)'!E41</f>
        <v>18397.185000000001</v>
      </c>
      <c r="G29" s="154">
        <f t="shared" si="2"/>
        <v>0.80872594963459998</v>
      </c>
      <c r="H29" s="35">
        <f>'アルミ(月別集計)'!F41</f>
        <v>1881.413</v>
      </c>
      <c r="I29" s="155">
        <f t="shared" si="3"/>
        <v>0.88635060591684656</v>
      </c>
      <c r="J29" s="35">
        <f>'アルミ(月別集計)'!G41</f>
        <v>1950.4490000000001</v>
      </c>
      <c r="K29" s="154">
        <f t="shared" si="4"/>
        <v>0.91910400919834889</v>
      </c>
      <c r="L29" s="35">
        <f>'アルミ(月別集計)'!I41</f>
        <v>1081.25</v>
      </c>
      <c r="M29" s="155">
        <f t="shared" si="5"/>
        <v>0.93651287212582579</v>
      </c>
      <c r="N29" s="35">
        <f>'アルミ(月別集計)'!J41</f>
        <v>1531.0219999999999</v>
      </c>
      <c r="O29" s="154">
        <f t="shared" si="6"/>
        <v>1.0259224290492026</v>
      </c>
      <c r="P29" s="35">
        <f>'アルミ(月別集計)'!L41</f>
        <v>54451.790999999997</v>
      </c>
      <c r="Q29" s="155">
        <f t="shared" si="7"/>
        <v>0.84441123599129841</v>
      </c>
      <c r="R29" s="35">
        <f>'アルミ(月別集計)'!M41</f>
        <v>39022.885999999999</v>
      </c>
      <c r="S29" s="154">
        <f t="shared" si="8"/>
        <v>0.85594666973632383</v>
      </c>
      <c r="T29" s="35">
        <f>'アルミ(月別集計)'!O41</f>
        <v>1316.415</v>
      </c>
      <c r="U29" s="155">
        <f t="shared" si="9"/>
        <v>0.82870116233393432</v>
      </c>
      <c r="V29" s="35">
        <f>'アルミ(月別集計)'!P41</f>
        <v>1047.9159999999999</v>
      </c>
      <c r="W29" s="154">
        <f t="shared" si="10"/>
        <v>0.85307738960187884</v>
      </c>
      <c r="X29" s="35">
        <f>'アルミ(月別集計)'!R41</f>
        <v>1858.1579999999999</v>
      </c>
      <c r="Y29" s="155">
        <f t="shared" si="11"/>
        <v>0.70253977916114507</v>
      </c>
      <c r="Z29" s="35">
        <f>'アルミ(月別集計)'!S41</f>
        <v>1725.5229999999999</v>
      </c>
      <c r="AA29" s="154">
        <f t="shared" si="12"/>
        <v>0.79476608257166381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75552.078999999998</v>
      </c>
      <c r="C30" s="147">
        <f t="shared" si="0"/>
        <v>0.88539550823971735</v>
      </c>
      <c r="D30" s="48">
        <f>'アルミ(月別集計)'!D42</f>
        <v>55628.904999999999</v>
      </c>
      <c r="E30" s="147">
        <f t="shared" si="1"/>
        <v>0.90703457722022041</v>
      </c>
      <c r="F30" s="146">
        <f>'アルミ(月別集計)'!E42</f>
        <v>23758.651000000002</v>
      </c>
      <c r="G30" s="148">
        <f t="shared" si="2"/>
        <v>0.89208553918950406</v>
      </c>
      <c r="H30" s="48">
        <f>'アルミ(月別集計)'!F42</f>
        <v>2275.7629999999999</v>
      </c>
      <c r="I30" s="147">
        <f t="shared" si="3"/>
        <v>0.97413438119331042</v>
      </c>
      <c r="J30" s="48">
        <f>'アルミ(月別集計)'!G42</f>
        <v>2310.7199999999998</v>
      </c>
      <c r="K30" s="148">
        <f t="shared" si="4"/>
        <v>0.97159128178131782</v>
      </c>
      <c r="L30" s="48">
        <f>'アルミ(月別集計)'!I42</f>
        <v>1281.498</v>
      </c>
      <c r="M30" s="147">
        <f t="shared" si="5"/>
        <v>0.93913735537335441</v>
      </c>
      <c r="N30" s="48">
        <f>'アルミ(月別集計)'!J42</f>
        <v>1700.1189999999999</v>
      </c>
      <c r="O30" s="148">
        <f t="shared" si="6"/>
        <v>0.94645394098103652</v>
      </c>
      <c r="P30" s="48">
        <f>'アルミ(月別集計)'!L42</f>
        <v>68084.888000000006</v>
      </c>
      <c r="Q30" s="147">
        <f t="shared" si="7"/>
        <v>0.88713872540138861</v>
      </c>
      <c r="R30" s="48">
        <f>'アルミ(月別集計)'!M42</f>
        <v>48277.677000000003</v>
      </c>
      <c r="S30" s="148">
        <f t="shared" si="8"/>
        <v>0.90749766549654376</v>
      </c>
      <c r="T30" s="48">
        <f>'アルミ(月別集計)'!O42</f>
        <v>1709.356</v>
      </c>
      <c r="U30" s="147">
        <f t="shared" si="9"/>
        <v>0.91586413528605548</v>
      </c>
      <c r="V30" s="48">
        <f>'アルミ(月別集計)'!P42</f>
        <v>1357.6279999999999</v>
      </c>
      <c r="W30" s="148">
        <f t="shared" si="10"/>
        <v>0.92919992991447375</v>
      </c>
      <c r="X30" s="48">
        <f>'アルミ(月別集計)'!R42</f>
        <v>2200.5740000000001</v>
      </c>
      <c r="Y30" s="147">
        <f t="shared" si="11"/>
        <v>0.7292188722987003</v>
      </c>
      <c r="Z30" s="48">
        <f>'アルミ(月別集計)'!S42</f>
        <v>1982.761</v>
      </c>
      <c r="AA30" s="148">
        <f t="shared" si="12"/>
        <v>0.79431684523256296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84369.427999999985</v>
      </c>
      <c r="C31" s="155">
        <f t="shared" si="0"/>
        <v>0.95484002716530914</v>
      </c>
      <c r="D31" s="35">
        <f>'アルミ(月別集計)'!D43</f>
        <v>61993.998</v>
      </c>
      <c r="E31" s="155">
        <f t="shared" si="1"/>
        <v>0.98470737985105083</v>
      </c>
      <c r="F31" s="47">
        <f>'アルミ(月別集計)'!E43</f>
        <v>27498.306</v>
      </c>
      <c r="G31" s="154">
        <f t="shared" si="2"/>
        <v>0.98892775034962543</v>
      </c>
      <c r="H31" s="35">
        <f>'アルミ(月別集計)'!F43</f>
        <v>2323.1320000000001</v>
      </c>
      <c r="I31" s="155">
        <f t="shared" si="3"/>
        <v>0.96023933938625883</v>
      </c>
      <c r="J31" s="35">
        <f>'アルミ(月別集計)'!G43</f>
        <v>2422.9479999999999</v>
      </c>
      <c r="K31" s="154">
        <f t="shared" si="4"/>
        <v>0.98445758798245242</v>
      </c>
      <c r="L31" s="35">
        <f>'アルミ(月別集計)'!I43</f>
        <v>1367.787</v>
      </c>
      <c r="M31" s="155">
        <f t="shared" si="5"/>
        <v>0.97603420076896064</v>
      </c>
      <c r="N31" s="35">
        <f>'アルミ(月別集計)'!J43</f>
        <v>1886.9469999999999</v>
      </c>
      <c r="O31" s="154">
        <f t="shared" si="6"/>
        <v>1.0095948987005983</v>
      </c>
      <c r="P31" s="35">
        <f>'アルミ(月別集計)'!L43</f>
        <v>76548.603000000003</v>
      </c>
      <c r="Q31" s="155">
        <f t="shared" si="7"/>
        <v>0.96186534513966793</v>
      </c>
      <c r="R31" s="35">
        <f>'アルミ(月別集計)'!M43</f>
        <v>54101.889000000003</v>
      </c>
      <c r="S31" s="154">
        <f t="shared" si="8"/>
        <v>0.98991226792582532</v>
      </c>
      <c r="T31" s="35">
        <f>'アルミ(月別集計)'!O43</f>
        <v>1820.2449999999999</v>
      </c>
      <c r="U31" s="155">
        <f t="shared" si="9"/>
        <v>0.98242770548191027</v>
      </c>
      <c r="V31" s="35">
        <f>'アルミ(月別集計)'!P43</f>
        <v>1448.596</v>
      </c>
      <c r="W31" s="154">
        <f t="shared" si="10"/>
        <v>0.99418694829197851</v>
      </c>
      <c r="X31" s="35">
        <f>'アルミ(月別集計)'!R43</f>
        <v>2309.6610000000001</v>
      </c>
      <c r="Y31" s="155">
        <f t="shared" si="11"/>
        <v>0.74438942889215698</v>
      </c>
      <c r="Z31" s="35">
        <f>'アルミ(月別集計)'!S43</f>
        <v>2133.6179999999999</v>
      </c>
      <c r="AA31" s="154">
        <f t="shared" si="12"/>
        <v>0.84792719396727301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18</v>
      </c>
      <c r="B34" s="81">
        <f>SUM(B22:B33)</f>
        <v>738772.89800000004</v>
      </c>
      <c r="C34" s="81"/>
      <c r="D34" s="81">
        <f>SUM(D22:D33)</f>
        <v>540126.19700000004</v>
      </c>
      <c r="E34" s="81"/>
      <c r="F34" s="122">
        <f>SUM(F22:F33)</f>
        <v>231643.84500000003</v>
      </c>
      <c r="G34" s="82"/>
      <c r="H34" s="81">
        <f>SUM(H22:H33)</f>
        <v>21895.733999999997</v>
      </c>
      <c r="I34" s="81"/>
      <c r="J34" s="81">
        <f>SUM(J22:J33)</f>
        <v>22163.908000000003</v>
      </c>
      <c r="K34" s="82"/>
      <c r="L34" s="81">
        <f>SUM(L22:L33)</f>
        <v>12603.032999999999</v>
      </c>
      <c r="M34" s="81"/>
      <c r="N34" s="81">
        <f>SUM(N22:N33)</f>
        <v>16677.718000000001</v>
      </c>
      <c r="O34" s="82"/>
      <c r="P34" s="122">
        <f>SUM(P22:P33)</f>
        <v>665362.29400000011</v>
      </c>
      <c r="Q34" s="81"/>
      <c r="R34" s="81">
        <f>SUM(R22:R33)</f>
        <v>467849.24300000007</v>
      </c>
      <c r="S34" s="82"/>
      <c r="T34" s="81">
        <f>SUM(T22:T33)</f>
        <v>16955.807000000001</v>
      </c>
      <c r="U34" s="81"/>
      <c r="V34" s="81">
        <f>SUM(V22:V33)</f>
        <v>13579.134</v>
      </c>
      <c r="W34" s="82"/>
      <c r="X34" s="81">
        <f>SUM(X22:X33)</f>
        <v>21956.03</v>
      </c>
      <c r="Y34" s="81"/>
      <c r="Z34" s="81">
        <f>SUM(Z22:Z33)</f>
        <v>19856.193999999996</v>
      </c>
      <c r="AA34" s="82"/>
    </row>
    <row r="35" spans="1:28" ht="14.4" customHeight="1" x14ac:dyDescent="0.2">
      <c r="A35" s="100" t="s">
        <v>68</v>
      </c>
      <c r="B35" s="158">
        <f>'アルミ(月別集計)'!C47</f>
        <v>779387.68299999984</v>
      </c>
      <c r="C35" s="158"/>
      <c r="D35" s="158">
        <f>'アルミ(月別集計)'!D47</f>
        <v>558134.64999999991</v>
      </c>
      <c r="E35" s="158"/>
      <c r="F35" s="167">
        <f>'アルミ(月別集計)'!E47</f>
        <v>244760.80899999998</v>
      </c>
      <c r="G35" s="158"/>
      <c r="H35" s="167">
        <f>'アルミ(月別集計)'!F47</f>
        <v>23598.209999999995</v>
      </c>
      <c r="I35" s="158"/>
      <c r="J35" s="158">
        <f>'アルミ(月別集計)'!G47</f>
        <v>23226.412</v>
      </c>
      <c r="K35" s="158"/>
      <c r="L35" s="167">
        <f>'アルミ(月別集計)'!I47</f>
        <v>13047.105999999998</v>
      </c>
      <c r="M35" s="158"/>
      <c r="N35" s="158">
        <f>'アルミ(月別集計)'!J47</f>
        <v>17019.558000000001</v>
      </c>
      <c r="O35" s="158"/>
      <c r="P35" s="167">
        <f>'アルミ(月別集計)'!L47</f>
        <v>694220.02399999998</v>
      </c>
      <c r="Q35" s="158"/>
      <c r="R35" s="158">
        <f>'アルミ(月別集計)'!M47</f>
        <v>479123.03600000008</v>
      </c>
      <c r="S35" s="158"/>
      <c r="T35" s="167">
        <f>'アルミ(月別集計)'!O47</f>
        <v>17825.951000000001</v>
      </c>
      <c r="U35" s="158"/>
      <c r="V35" s="158">
        <f>'アルミ(月別集計)'!P47</f>
        <v>13580.81</v>
      </c>
      <c r="W35" s="158"/>
      <c r="X35" s="167">
        <f>'アルミ(月別集計)'!R47</f>
        <v>30696.392</v>
      </c>
      <c r="Y35" s="158"/>
      <c r="Z35" s="158">
        <f>'アルミ(月別集計)'!S47</f>
        <v>25184.834000000003</v>
      </c>
      <c r="AA35" s="158"/>
      <c r="AB35" s="100"/>
    </row>
    <row r="36" spans="1:28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0.31355216958703325</v>
      </c>
      <c r="G36" s="11"/>
      <c r="H36" s="10">
        <f>H34/$B$34</f>
        <v>2.9637976784578791E-2</v>
      </c>
      <c r="I36" s="10"/>
      <c r="J36" s="10">
        <f>J34/$D$34</f>
        <v>4.103468434433296E-2</v>
      </c>
      <c r="K36" s="11"/>
      <c r="L36" s="10">
        <f>L34/$B$34</f>
        <v>1.7059414380412204E-2</v>
      </c>
      <c r="M36" s="10"/>
      <c r="N36" s="10">
        <f>N34/$D$34</f>
        <v>3.0877446960788684E-2</v>
      </c>
      <c r="O36" s="11"/>
      <c r="P36" s="13">
        <f>P34/$B$34</f>
        <v>0.90063170400709536</v>
      </c>
      <c r="Q36" s="10"/>
      <c r="R36" s="10">
        <f>R34/$D$34</f>
        <v>0.86618506119228289</v>
      </c>
      <c r="S36" s="11"/>
      <c r="T36" s="10">
        <f>T34/$B$34</f>
        <v>2.2951311622154281E-2</v>
      </c>
      <c r="U36" s="10"/>
      <c r="V36" s="10">
        <f>V34/$D$34</f>
        <v>2.514066911662868E-2</v>
      </c>
      <c r="W36" s="11"/>
      <c r="X36" s="10">
        <f>X34/$B$34</f>
        <v>2.9719593205759422E-2</v>
      </c>
      <c r="Y36" s="10"/>
      <c r="Z36" s="10">
        <f>Z34/$D$34</f>
        <v>3.6762138385966855E-2</v>
      </c>
      <c r="AA36" s="11"/>
    </row>
    <row r="37" spans="1:28" ht="14.4" customHeight="1" x14ac:dyDescent="0.2">
      <c r="A37" s="127" t="s">
        <v>17</v>
      </c>
      <c r="B37" s="39">
        <f>B34/B35</f>
        <v>0.9478888544354892</v>
      </c>
      <c r="C37" s="39"/>
      <c r="D37" s="39">
        <f>D34/D35</f>
        <v>0.96773457265195795</v>
      </c>
      <c r="E37" s="39"/>
      <c r="F37" s="160">
        <f>F34/F35</f>
        <v>0.94640905113203821</v>
      </c>
      <c r="G37" s="40"/>
      <c r="H37" s="39">
        <f>H34/H35</f>
        <v>0.92785571448003901</v>
      </c>
      <c r="I37" s="39"/>
      <c r="J37" s="39">
        <f>J34/J35</f>
        <v>0.95425449268703244</v>
      </c>
      <c r="K37" s="40"/>
      <c r="L37" s="39">
        <f>L34/L35</f>
        <v>0.9659638696888031</v>
      </c>
      <c r="M37" s="39"/>
      <c r="N37" s="39">
        <f>N34/N35</f>
        <v>0.97991487205484418</v>
      </c>
      <c r="O37" s="40"/>
      <c r="P37" s="160">
        <f>P34/P35</f>
        <v>0.95843143527649111</v>
      </c>
      <c r="Q37" s="39"/>
      <c r="R37" s="39">
        <f>R34/R35</f>
        <v>0.97646994163728751</v>
      </c>
      <c r="S37" s="40"/>
      <c r="T37" s="39">
        <f>T34/T35</f>
        <v>0.95118667161151738</v>
      </c>
      <c r="U37" s="39"/>
      <c r="V37" s="39">
        <f>V34/V35</f>
        <v>0.99987659057154921</v>
      </c>
      <c r="W37" s="40"/>
      <c r="X37" s="39">
        <f>X34/X35</f>
        <v>0.71526419130951935</v>
      </c>
      <c r="Y37" s="39"/>
      <c r="Z37" s="39">
        <f>Z34/Z35</f>
        <v>0.78841869674423881</v>
      </c>
      <c r="AA37" s="40"/>
    </row>
    <row r="38" spans="1:28" ht="14.4" customHeight="1" x14ac:dyDescent="0.2">
      <c r="A38" s="252"/>
      <c r="B38" t="s">
        <v>81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56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27" sqref="B27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32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'亜鉛(月別集計)'!A18</f>
        <v>令和5年１月</v>
      </c>
      <c r="B6" s="48">
        <f>+'亜鉛(月別集計)'!C18</f>
        <v>1052.0630000000001</v>
      </c>
      <c r="C6" s="147">
        <v>0.61610550936342312</v>
      </c>
      <c r="D6" s="48">
        <f>+'亜鉛(月別集計)'!D18</f>
        <v>2802.3719999999998</v>
      </c>
      <c r="E6" s="147">
        <v>1.1444634028605336</v>
      </c>
      <c r="F6" s="146">
        <f>+'亜鉛(月別集計)'!E18</f>
        <v>456.20600000000002</v>
      </c>
      <c r="G6" s="148">
        <v>0.60365150103738829</v>
      </c>
      <c r="H6" s="161" t="s">
        <v>63</v>
      </c>
      <c r="I6" s="162" t="s">
        <v>61</v>
      </c>
      <c r="J6" s="161" t="s">
        <v>63</v>
      </c>
      <c r="K6" s="163" t="s">
        <v>61</v>
      </c>
      <c r="L6" s="161" t="s">
        <v>63</v>
      </c>
      <c r="M6" s="162" t="s">
        <v>61</v>
      </c>
      <c r="N6" s="161" t="s">
        <v>63</v>
      </c>
      <c r="O6" s="163" t="s">
        <v>61</v>
      </c>
      <c r="P6" s="48">
        <f>+'亜鉛(月別集計)'!L18</f>
        <v>552.18700000000001</v>
      </c>
      <c r="Q6" s="147">
        <v>0.55453545766320367</v>
      </c>
      <c r="R6" s="48">
        <f>+'亜鉛(月別集計)'!M18</f>
        <v>2049.165</v>
      </c>
      <c r="S6" s="148">
        <v>1.2995999406379892</v>
      </c>
      <c r="T6" s="161" t="s">
        <v>63</v>
      </c>
      <c r="U6" s="162" t="s">
        <v>61</v>
      </c>
      <c r="V6" s="161" t="s">
        <v>63</v>
      </c>
      <c r="W6" s="163" t="s">
        <v>61</v>
      </c>
      <c r="X6" s="161" t="s">
        <v>63</v>
      </c>
      <c r="Y6" s="162" t="s">
        <v>61</v>
      </c>
      <c r="Z6" s="161" t="s">
        <v>63</v>
      </c>
      <c r="AA6" s="163" t="s">
        <v>61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1078.444</v>
      </c>
      <c r="C7" s="144">
        <v>0.83602707984647617</v>
      </c>
      <c r="D7" s="35">
        <f>+'亜鉛(月別集計)'!D19</f>
        <v>2915.7950000000001</v>
      </c>
      <c r="E7" s="144">
        <v>0.98447718762766867</v>
      </c>
      <c r="F7" s="47">
        <f>+'亜鉛(月別集計)'!E19</f>
        <v>406.14499999999998</v>
      </c>
      <c r="G7" s="145">
        <v>0.72178918484712773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592.66200000000003</v>
      </c>
      <c r="Q7" s="155">
        <v>1.010075841499787</v>
      </c>
      <c r="R7" s="35">
        <f>+'亜鉛(月別集計)'!M19</f>
        <v>2114.7600000000002</v>
      </c>
      <c r="S7" s="154">
        <v>1.0277404784711319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1213.635</v>
      </c>
      <c r="C8" s="147">
        <v>0.82983022338308798</v>
      </c>
      <c r="D8" s="48">
        <f>+'亜鉛(月別集計)'!D20</f>
        <v>2772.6239999999998</v>
      </c>
      <c r="E8" s="147">
        <v>0.80264872365019913</v>
      </c>
      <c r="F8" s="146">
        <f>+'亜鉛(月別集計)'!E20</f>
        <v>494.37</v>
      </c>
      <c r="G8" s="148">
        <v>0.71479796767598491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656.21100000000001</v>
      </c>
      <c r="Q8" s="147">
        <v>0.9803573269351723</v>
      </c>
      <c r="R8" s="48">
        <f>+'亜鉛(月別集計)'!M20</f>
        <v>1944.2049999999999</v>
      </c>
      <c r="S8" s="148">
        <v>0.80412849975121792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1124.748</v>
      </c>
      <c r="C9" s="144">
        <v>0.78317597833632868</v>
      </c>
      <c r="D9" s="35">
        <f>+'亜鉛(月別集計)'!D21</f>
        <v>3006.9940000000001</v>
      </c>
      <c r="E9" s="144">
        <v>0.99439440862846384</v>
      </c>
      <c r="F9" s="47">
        <f>+'亜鉛(月別集計)'!E21</f>
        <v>449.47699999999998</v>
      </c>
      <c r="G9" s="145">
        <v>0.6559716173774971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617.72199999999998</v>
      </c>
      <c r="Q9" s="155">
        <v>0.96938777111525043</v>
      </c>
      <c r="R9" s="35">
        <f>+'亜鉛(月別集計)'!M21</f>
        <v>2167.8090000000002</v>
      </c>
      <c r="S9" s="154">
        <v>1.1434550682256583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1041.096</v>
      </c>
      <c r="C10" s="147">
        <v>0.86025137515978467</v>
      </c>
      <c r="D10" s="48">
        <f>+'亜鉛(月別集計)'!D22</f>
        <v>1971.3869999999999</v>
      </c>
      <c r="E10" s="147">
        <v>0.7296679681644439</v>
      </c>
      <c r="F10" s="146">
        <f>+'亜鉛(月別集計)'!E22</f>
        <v>427.221</v>
      </c>
      <c r="G10" s="148">
        <v>0.65827580893682591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536.69100000000003</v>
      </c>
      <c r="Q10" s="147">
        <v>1.2142330316742083</v>
      </c>
      <c r="R10" s="48">
        <f>+'亜鉛(月別集計)'!M22</f>
        <v>1215.194</v>
      </c>
      <c r="S10" s="148">
        <v>0.72679066985645935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1225.393</v>
      </c>
      <c r="C11" s="144">
        <v>0.91057390857203147</v>
      </c>
      <c r="D11" s="35">
        <f>+'亜鉛(月別集計)'!D23</f>
        <v>3579.0730000000003</v>
      </c>
      <c r="E11" s="144">
        <v>1.0640488447620373</v>
      </c>
      <c r="F11" s="47">
        <f>+'亜鉛(月別集計)'!E23</f>
        <v>498.85899999999998</v>
      </c>
      <c r="G11" s="145">
        <v>0.77318865400800063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682.80100000000004</v>
      </c>
      <c r="Q11" s="155">
        <v>1.1937059550595193</v>
      </c>
      <c r="R11" s="35">
        <f>+'亜鉛(月別集計)'!M23</f>
        <v>2777.2890000000002</v>
      </c>
      <c r="S11" s="154">
        <v>1.2279125845511336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1157.8910000000001</v>
      </c>
      <c r="C12" s="147">
        <v>0.86851552373865881</v>
      </c>
      <c r="D12" s="48">
        <f>+'亜鉛(月別集計)'!D24</f>
        <v>3222.2809999999999</v>
      </c>
      <c r="E12" s="147">
        <v>0.85460219641724289</v>
      </c>
      <c r="F12" s="146">
        <f>+'亜鉛(月別集計)'!E24</f>
        <v>485.02800000000002</v>
      </c>
      <c r="G12" s="148">
        <v>0.77518031890835348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583.01</v>
      </c>
      <c r="Q12" s="147">
        <v>0.99798523418015117</v>
      </c>
      <c r="R12" s="48">
        <f>+'亜鉛(月別集計)'!M24</f>
        <v>2440.8690000000001</v>
      </c>
      <c r="S12" s="148">
        <v>0.8873218853821051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1080.3440000000001</v>
      </c>
      <c r="C13" s="144">
        <v>0.97864160692512703</v>
      </c>
      <c r="D13" s="35">
        <f>+'亜鉛(月別集計)'!D25</f>
        <v>3679.0239999999999</v>
      </c>
      <c r="E13" s="144">
        <v>1.3092826430610607</v>
      </c>
      <c r="F13" s="47">
        <f>+'亜鉛(月別集計)'!E25</f>
        <v>450.19099999999997</v>
      </c>
      <c r="G13" s="145">
        <v>0.95661976260396164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571.93799999999999</v>
      </c>
      <c r="Q13" s="155">
        <v>1.0563256199659796</v>
      </c>
      <c r="R13" s="35">
        <f>+'亜鉛(月別集計)'!M25</f>
        <v>2946.4029999999998</v>
      </c>
      <c r="S13" s="154">
        <v>1.5443998788131656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1298.1500000000001</v>
      </c>
      <c r="C14" s="147">
        <v>1.0368204439283129</v>
      </c>
      <c r="D14" s="48">
        <f>+'亜鉛(月別集計)'!D26</f>
        <v>3883.1530000000002</v>
      </c>
      <c r="E14" s="147">
        <v>1.3554907604761033</v>
      </c>
      <c r="F14" s="146">
        <f>+'亜鉛(月別集計)'!E26</f>
        <v>549.77</v>
      </c>
      <c r="G14" s="148">
        <v>1.0279917726252805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686.14200000000005</v>
      </c>
      <c r="Q14" s="147">
        <v>1.110082510920563</v>
      </c>
      <c r="R14" s="48">
        <f>+'亜鉛(月別集計)'!M26</f>
        <v>3062.1320000000001</v>
      </c>
      <c r="S14" s="148">
        <v>1.5782070444167278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1267.69</v>
      </c>
      <c r="C15" s="144">
        <v>1.0409587702515171</v>
      </c>
      <c r="D15" s="35">
        <f>+'亜鉛(月別集計)'!D27</f>
        <v>3925.1929999999998</v>
      </c>
      <c r="E15" s="144">
        <v>1.2745329026002765</v>
      </c>
      <c r="F15" s="47">
        <f>+'亜鉛(月別集計)'!E27</f>
        <v>586.27499999999998</v>
      </c>
      <c r="G15" s="145">
        <v>1.0646962680468537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642.52200000000005</v>
      </c>
      <c r="Q15" s="155">
        <v>1.1644891012989274</v>
      </c>
      <c r="R15" s="35">
        <f>+'亜鉛(月別集計)'!M27</f>
        <v>3051.9679999999998</v>
      </c>
      <c r="S15" s="154">
        <v>1.4420079462463695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1357.364</v>
      </c>
      <c r="C16" s="147">
        <v>1.0785270175243438</v>
      </c>
      <c r="D16" s="48">
        <f>+'亜鉛(月別集計)'!D28</f>
        <v>3504.8069999999998</v>
      </c>
      <c r="E16" s="147">
        <v>1.1471612333071484</v>
      </c>
      <c r="F16" s="146">
        <f>+'亜鉛(月別集計)'!E28</f>
        <v>589.12300000000005</v>
      </c>
      <c r="G16" s="148">
        <v>1.0901125782718755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711.51800000000003</v>
      </c>
      <c r="Q16" s="147">
        <v>1.1093894224772358</v>
      </c>
      <c r="R16" s="48">
        <f>+'亜鉛(月別集計)'!M28</f>
        <v>2610.7179999999998</v>
      </c>
      <c r="S16" s="148">
        <v>1.1969297338732858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1241.6869999999999</v>
      </c>
      <c r="C17" s="39">
        <v>1.1110348560972445</v>
      </c>
      <c r="D17" s="114">
        <f>+'亜鉛(月別集計)'!D29</f>
        <v>3621.8650000000002</v>
      </c>
      <c r="E17" s="39">
        <v>1.3641717187848401</v>
      </c>
      <c r="F17" s="149">
        <f>+'亜鉛(月別集計)'!E29</f>
        <v>544.09100000000001</v>
      </c>
      <c r="G17" s="40">
        <v>1.23540804788222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589.19200000000001</v>
      </c>
      <c r="Q17" s="157">
        <v>1.1261616327654027</v>
      </c>
      <c r="R17" s="114">
        <f>+'亜鉛(月別集計)'!M29</f>
        <v>2776.8090000000002</v>
      </c>
      <c r="S17" s="156">
        <v>1.5618845824582168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SUM(B6:B17)</f>
        <v>14138.504999999997</v>
      </c>
      <c r="C18" s="164"/>
      <c r="D18" s="151">
        <f>SUM(D6:D17)</f>
        <v>38884.567999999999</v>
      </c>
      <c r="E18" s="164"/>
      <c r="F18" s="165">
        <f>SUM(F6:F17)</f>
        <v>5936.7559999999994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7422.5959999999995</v>
      </c>
      <c r="Q18" s="164"/>
      <c r="R18" s="151">
        <f>SUM(R6:R17)</f>
        <v>29157.321000000004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99</v>
      </c>
      <c r="B19" s="35">
        <f>'亜鉛(月別集計)'!C31</f>
        <v>15735.266999999996</v>
      </c>
      <c r="C19" s="144"/>
      <c r="D19" s="35">
        <f>'亜鉛(月別集計)'!D31</f>
        <v>36189.205999999998</v>
      </c>
      <c r="E19" s="144"/>
      <c r="F19" s="47">
        <f>'亜鉛(月別集計)'!E31</f>
        <v>7152.0539999999992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7363.1409999999996</v>
      </c>
      <c r="Q19" s="155"/>
      <c r="R19" s="35">
        <f>'亜鉛(月別集計)'!M31</f>
        <v>24556.255000000001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0">
        <v>1</v>
      </c>
      <c r="C20" s="10"/>
      <c r="D20" s="10">
        <v>1</v>
      </c>
      <c r="E20" s="11"/>
      <c r="F20" s="10">
        <f>F18/$B$18</f>
        <v>0.41989984089548366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0.52499157442742361</v>
      </c>
      <c r="Q20" s="10"/>
      <c r="R20" s="10">
        <f>R18/$D$18</f>
        <v>0.74984299684131772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53</v>
      </c>
      <c r="B21" s="39">
        <f>B18/B19</f>
        <v>0.89852336156736334</v>
      </c>
      <c r="C21" s="39"/>
      <c r="D21" s="39">
        <f>D18/D19</f>
        <v>1.0744797219369775</v>
      </c>
      <c r="E21" s="40"/>
      <c r="F21" s="39">
        <f>F18/F19</f>
        <v>0.83007706597293585</v>
      </c>
      <c r="G21" s="314"/>
      <c r="H21" s="315"/>
      <c r="I21" s="315"/>
      <c r="J21" s="315"/>
      <c r="K21" s="314"/>
      <c r="L21" s="315"/>
      <c r="M21" s="315"/>
      <c r="N21" s="315"/>
      <c r="O21" s="314"/>
      <c r="P21" s="160">
        <f>P18/P19</f>
        <v>1.0080746789990847</v>
      </c>
      <c r="Q21" s="39"/>
      <c r="R21" s="39">
        <f>R18/R19</f>
        <v>1.1873683914750031</v>
      </c>
      <c r="S21" s="314"/>
      <c r="T21" s="315"/>
      <c r="U21" s="315"/>
      <c r="V21" s="315"/>
      <c r="W21" s="314"/>
      <c r="X21" s="315"/>
      <c r="Y21" s="315"/>
      <c r="Z21" s="315"/>
      <c r="AA21" s="314"/>
    </row>
    <row r="22" spans="1:27" ht="14.4" customHeight="1" x14ac:dyDescent="0.2">
      <c r="A22" s="125" t="str">
        <f>'亜鉛(月別集計)'!A34</f>
        <v>令和6年１月</v>
      </c>
      <c r="B22" s="48">
        <f>+'亜鉛(月別集計)'!C34</f>
        <v>1101.4870000000001</v>
      </c>
      <c r="C22" s="147">
        <f t="shared" ref="C22:C33" si="0">B22/B6</f>
        <v>1.0469781752613674</v>
      </c>
      <c r="D22" s="48">
        <f>+'亜鉛(月別集計)'!D34</f>
        <v>2524.7070000000003</v>
      </c>
      <c r="E22" s="147">
        <f t="shared" ref="E22:E33" si="1">D22/D6</f>
        <v>0.90091786529411533</v>
      </c>
      <c r="F22" s="146">
        <f>+'亜鉛(月別集計)'!E34</f>
        <v>527.553</v>
      </c>
      <c r="G22" s="148">
        <f t="shared" ref="G22:G33" si="2">F22/F6</f>
        <v>1.1563920684953726</v>
      </c>
      <c r="H22" s="123" t="s">
        <v>57</v>
      </c>
      <c r="I22" s="143" t="s">
        <v>56</v>
      </c>
      <c r="J22" s="123" t="s">
        <v>57</v>
      </c>
      <c r="K22" s="143" t="s">
        <v>61</v>
      </c>
      <c r="L22" s="270" t="s">
        <v>57</v>
      </c>
      <c r="M22" s="143" t="s">
        <v>56</v>
      </c>
      <c r="N22" s="123" t="s">
        <v>57</v>
      </c>
      <c r="O22" s="142" t="s">
        <v>56</v>
      </c>
      <c r="P22" s="48">
        <f>+'亜鉛(月別集計)'!L34</f>
        <v>545.06700000000001</v>
      </c>
      <c r="Q22" s="147">
        <f t="shared" ref="Q22:Q33" si="3">P22/P6</f>
        <v>0.98710581741330383</v>
      </c>
      <c r="R22" s="48">
        <f>+'亜鉛(月別集計)'!M34</f>
        <v>1812.1310000000001</v>
      </c>
      <c r="S22" s="148">
        <f t="shared" ref="S22:S33" si="4">R22/R6</f>
        <v>0.88432654276253997</v>
      </c>
      <c r="T22" s="123" t="s">
        <v>57</v>
      </c>
      <c r="U22" s="277" t="s">
        <v>56</v>
      </c>
      <c r="V22" s="123" t="s">
        <v>57</v>
      </c>
      <c r="W22" s="143" t="s">
        <v>56</v>
      </c>
      <c r="X22" s="176">
        <f>'亜鉛(月別集計)'!R34</f>
        <v>556.41999999999996</v>
      </c>
      <c r="Y22" s="143" t="s">
        <v>56</v>
      </c>
      <c r="Z22" s="278">
        <f>'亜鉛(月別集計)'!S34</f>
        <v>712.57600000000002</v>
      </c>
      <c r="AA22" s="142" t="s">
        <v>56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1165.96</v>
      </c>
      <c r="C23" s="155">
        <f t="shared" si="0"/>
        <v>1.0811502498043479</v>
      </c>
      <c r="D23" s="35">
        <f>+'亜鉛(月別集計)'!D35</f>
        <v>3354.489</v>
      </c>
      <c r="E23" s="155">
        <f t="shared" si="1"/>
        <v>1.1504543357814936</v>
      </c>
      <c r="F23" s="47">
        <f>+'亜鉛(月別集計)'!E35</f>
        <v>535.35400000000004</v>
      </c>
      <c r="G23" s="154">
        <f t="shared" si="2"/>
        <v>1.3181351487769148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582.59100000000001</v>
      </c>
      <c r="Q23" s="155">
        <f t="shared" si="3"/>
        <v>0.98300717778430202</v>
      </c>
      <c r="R23" s="35">
        <f>+'亜鉛(月別集計)'!M35</f>
        <v>2585.38</v>
      </c>
      <c r="S23" s="154">
        <f t="shared" si="4"/>
        <v>1.2225406192664887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1179.549</v>
      </c>
      <c r="C24" s="147">
        <f t="shared" si="0"/>
        <v>0.97191412574620872</v>
      </c>
      <c r="D24" s="48">
        <f>+'亜鉛(月別集計)'!D36</f>
        <v>3611.0239999999999</v>
      </c>
      <c r="E24" s="147">
        <f t="shared" si="1"/>
        <v>1.3023850330950033</v>
      </c>
      <c r="F24" s="146">
        <f>+'亜鉛(月別集計)'!E36</f>
        <v>557.95600000000002</v>
      </c>
      <c r="G24" s="148">
        <f t="shared" si="2"/>
        <v>1.1286202641746061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550.84500000000003</v>
      </c>
      <c r="Q24" s="147">
        <f t="shared" si="3"/>
        <v>0.83943274343160967</v>
      </c>
      <c r="R24" s="48">
        <f>+'亜鉛(月別集計)'!M36</f>
        <v>2809.96</v>
      </c>
      <c r="S24" s="148">
        <f t="shared" si="4"/>
        <v>1.4453002641182386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1295.3150000000001</v>
      </c>
      <c r="C25" s="155">
        <f t="shared" si="0"/>
        <v>1.1516490805051443</v>
      </c>
      <c r="D25" s="35">
        <f>+'亜鉛(月別集計)'!D37</f>
        <v>3024.8679999999999</v>
      </c>
      <c r="E25" s="155">
        <f t="shared" si="1"/>
        <v>1.0059441422230972</v>
      </c>
      <c r="F25" s="47">
        <f>+'亜鉛(月別集計)'!E37</f>
        <v>611.76199999999994</v>
      </c>
      <c r="G25" s="154">
        <f t="shared" si="2"/>
        <v>1.361052957103478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624.79499999999996</v>
      </c>
      <c r="Q25" s="155">
        <f t="shared" si="3"/>
        <v>1.0114501345265345</v>
      </c>
      <c r="R25" s="35">
        <f>+'亜鉛(月別集計)'!M37</f>
        <v>2155.9749999999999</v>
      </c>
      <c r="S25" s="154">
        <f t="shared" si="4"/>
        <v>0.99454103198206101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1202.7469999999998</v>
      </c>
      <c r="C26" s="147">
        <f t="shared" si="0"/>
        <v>1.155270023129471</v>
      </c>
      <c r="D26" s="48">
        <f>+'亜鉛(月別集計)'!D38</f>
        <v>2978.97</v>
      </c>
      <c r="E26" s="147">
        <f t="shared" si="1"/>
        <v>1.5111036037064258</v>
      </c>
      <c r="F26" s="146">
        <f>+'亜鉛(月別集計)'!E38</f>
        <v>534.154</v>
      </c>
      <c r="G26" s="148">
        <f t="shared" si="2"/>
        <v>1.2502990255628819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586.26400000000001</v>
      </c>
      <c r="Q26" s="147">
        <f t="shared" si="3"/>
        <v>1.0923678615814314</v>
      </c>
      <c r="R26" s="48">
        <f>+'亜鉛(月別集計)'!M38</f>
        <v>2154.3649999999998</v>
      </c>
      <c r="S26" s="148">
        <f t="shared" si="4"/>
        <v>1.7728568442569663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1251.693</v>
      </c>
      <c r="C27" s="155">
        <f t="shared" si="0"/>
        <v>1.0214625022339772</v>
      </c>
      <c r="D27" s="35">
        <f>+'亜鉛(月別集計)'!D39</f>
        <v>3089.8690000000001</v>
      </c>
      <c r="E27" s="155">
        <f t="shared" si="1"/>
        <v>0.86331544508871427</v>
      </c>
      <c r="F27" s="47">
        <f>+'亜鉛(月別集計)'!E39</f>
        <v>577.65200000000004</v>
      </c>
      <c r="G27" s="154">
        <f t="shared" si="2"/>
        <v>1.1579464337618446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608.79499999999996</v>
      </c>
      <c r="Q27" s="155">
        <f t="shared" si="3"/>
        <v>0.89161410132674079</v>
      </c>
      <c r="R27" s="35">
        <f>+'亜鉛(月別集計)'!M39</f>
        <v>2207.7530000000002</v>
      </c>
      <c r="S27" s="154">
        <f t="shared" si="4"/>
        <v>0.7949309560510267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1372.8400000000001</v>
      </c>
      <c r="C28" s="147">
        <f t="shared" si="0"/>
        <v>1.1856383718329273</v>
      </c>
      <c r="D28" s="48">
        <f>+'亜鉛(月別集計)'!D40</f>
        <v>3313.3159999999998</v>
      </c>
      <c r="E28" s="147">
        <f t="shared" si="1"/>
        <v>1.0282517260288597</v>
      </c>
      <c r="F28" s="146">
        <f>+'亜鉛(月別集計)'!E40</f>
        <v>611.55899999999997</v>
      </c>
      <c r="G28" s="148">
        <f t="shared" si="2"/>
        <v>1.2608735990499516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727.95</v>
      </c>
      <c r="Q28" s="147">
        <f t="shared" si="3"/>
        <v>1.248606370388158</v>
      </c>
      <c r="R28" s="48">
        <f>+'亜鉛(月別集計)'!M40</f>
        <v>2414.6909999999998</v>
      </c>
      <c r="S28" s="148">
        <f t="shared" si="4"/>
        <v>0.98927513111109189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981.52099999999996</v>
      </c>
      <c r="C29" s="155">
        <f t="shared" si="0"/>
        <v>0.90852635827106909</v>
      </c>
      <c r="D29" s="35">
        <f>+'亜鉛(月別集計)'!D41</f>
        <v>2607.9960000000001</v>
      </c>
      <c r="E29" s="155">
        <f t="shared" si="1"/>
        <v>0.70888257320419767</v>
      </c>
      <c r="F29" s="47">
        <f>+'亜鉛(月別集計)'!E41</f>
        <v>446.536</v>
      </c>
      <c r="G29" s="154">
        <f t="shared" si="2"/>
        <v>0.99188122374725396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498.87099999999998</v>
      </c>
      <c r="Q29" s="155">
        <f t="shared" si="3"/>
        <v>0.8722466421185513</v>
      </c>
      <c r="R29" s="35">
        <f>+'亜鉛(月別集計)'!M41</f>
        <v>1885.1130000000001</v>
      </c>
      <c r="S29" s="154">
        <f t="shared" si="4"/>
        <v>0.63980147997405656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1230.4140000000002</v>
      </c>
      <c r="C30" s="147">
        <f t="shared" si="0"/>
        <v>0.94782113006971469</v>
      </c>
      <c r="D30" s="48">
        <f>+'亜鉛(月別集計)'!D42</f>
        <v>3249.3579999999997</v>
      </c>
      <c r="E30" s="147">
        <f t="shared" si="1"/>
        <v>0.83678340771017767</v>
      </c>
      <c r="F30" s="146">
        <f>+'亜鉛(月別集計)'!E42</f>
        <v>611.64800000000002</v>
      </c>
      <c r="G30" s="148">
        <f t="shared" si="2"/>
        <v>1.1125525219637304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603.44000000000005</v>
      </c>
      <c r="Q30" s="147">
        <f t="shared" si="3"/>
        <v>0.87946809844026452</v>
      </c>
      <c r="R30" s="48">
        <f>+'亜鉛(月別集計)'!M42</f>
        <v>2400.6039999999998</v>
      </c>
      <c r="S30" s="148">
        <f t="shared" si="4"/>
        <v>0.78396489765953914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1260.6500000000001</v>
      </c>
      <c r="C31" s="155">
        <f t="shared" si="0"/>
        <v>0.99444659183238804</v>
      </c>
      <c r="D31" s="35">
        <f>+'亜鉛(月別集計)'!D43</f>
        <v>3228.047</v>
      </c>
      <c r="E31" s="155">
        <f t="shared" si="1"/>
        <v>0.82239191805345624</v>
      </c>
      <c r="F31" s="47">
        <f>+'亜鉛(月別集計)'!E43</f>
        <v>598.18299999999999</v>
      </c>
      <c r="G31" s="154">
        <f t="shared" si="2"/>
        <v>1.0203112873651443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644.755</v>
      </c>
      <c r="Q31" s="155">
        <f t="shared" si="3"/>
        <v>1.0034753673804164</v>
      </c>
      <c r="R31" s="35">
        <f>+'亜鉛(月別集計)'!M43</f>
        <v>2331.11</v>
      </c>
      <c r="S31" s="154">
        <f t="shared" si="4"/>
        <v>0.76380551827542109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12042.176000000001</v>
      </c>
      <c r="C34" s="81"/>
      <c r="D34" s="81">
        <f>SUM(D22:D33)</f>
        <v>30982.643999999997</v>
      </c>
      <c r="E34" s="81"/>
      <c r="F34" s="122">
        <f>SUM(F22:F33)</f>
        <v>5612.357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5973.3730000000005</v>
      </c>
      <c r="Q34" s="81"/>
      <c r="R34" s="81">
        <f>SUM(R22:R33)</f>
        <v>22757.082000000002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158">
        <f>'亜鉛(月別集計)'!C47</f>
        <v>11539.453999999998</v>
      </c>
      <c r="C35" s="158"/>
      <c r="D35" s="158">
        <f>'亜鉛(月別集計)'!D47</f>
        <v>31757.896000000001</v>
      </c>
      <c r="E35" s="158"/>
      <c r="F35" s="167">
        <f>'亜鉛(月別集計)'!E47</f>
        <v>4803.5419999999995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6121.8859999999995</v>
      </c>
      <c r="Q35" s="158"/>
      <c r="R35" s="158">
        <f>'亜鉛(月別集計)'!M47</f>
        <v>23769.794000000002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0.4660583768249193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0.49603767624721645</v>
      </c>
      <c r="Q36" s="10"/>
      <c r="R36" s="10">
        <f>R34/$D$34</f>
        <v>0.73451065054357545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1.0435654927867475</v>
      </c>
      <c r="C37" s="39"/>
      <c r="D37" s="39">
        <f>D34/D35</f>
        <v>0.97558868509425167</v>
      </c>
      <c r="E37" s="39"/>
      <c r="F37" s="160">
        <f>F34/F35</f>
        <v>1.1683788754215121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0.97574064593819632</v>
      </c>
      <c r="Q37" s="39"/>
      <c r="R37" s="39">
        <f>R34/R35</f>
        <v>0.95739500308669068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2024-08-15T05:55:55Z</cp:lastPrinted>
  <dcterms:created xsi:type="dcterms:W3CDTF">2001-11-21T05:01:56Z</dcterms:created>
  <dcterms:modified xsi:type="dcterms:W3CDTF">2024-12-17T01:50:23Z</dcterms:modified>
</cp:coreProperties>
</file>