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96" tabRatio="843" activeTab="0"/>
  </bookViews>
  <sheets>
    <sheet name="ダイカスト合計(月別集計)" sheetId="1" r:id="rId1"/>
    <sheet name="アルミ(月別集計)" sheetId="2" r:id="rId2"/>
    <sheet name="亜鉛(月別集計)" sheetId="3" r:id="rId3"/>
    <sheet name="その他(月別集計)" sheetId="4" r:id="rId4"/>
    <sheet name="年別集計(ダイカスト合計、アルミ)" sheetId="5" r:id="rId5"/>
    <sheet name="年別集計(亜鉛、その他)" sheetId="6" r:id="rId6"/>
    <sheet name="ダイカスト合計(前年比集計)" sheetId="7" r:id="rId7"/>
    <sheet name="アルミ(前年比集計)" sheetId="8" r:id="rId8"/>
    <sheet name="亜鉛(前年比集計)" sheetId="9" r:id="rId9"/>
    <sheet name="その他(前年比集計)" sheetId="10" r:id="rId10"/>
  </sheets>
  <definedNames>
    <definedName name="_xlnm.Print_Area" localSheetId="9">'その他(前年比集計)'!$A$1:$AA$42</definedName>
    <definedName name="_xlnm.Print_Area" localSheetId="8">'亜鉛(前年比集計)'!$A$1:$AA$42</definedName>
    <definedName name="_xlnm.Print_Area" localSheetId="4">'年別集計(ダイカスト合計、アルミ)'!$A$1:$T$60</definedName>
    <definedName name="_xlnm.Print_Area" localSheetId="5">'年別集計(亜鉛、その他)'!$A$1:$T$58</definedName>
  </definedNames>
  <calcPr fullCalcOnLoad="1"/>
</workbook>
</file>

<file path=xl/sharedStrings.xml><?xml version="1.0" encoding="utf-8"?>
<sst xmlns="http://schemas.openxmlformats.org/spreadsheetml/2006/main" count="1021" uniqueCount="115">
  <si>
    <t>ダイカストの生産統計(月別集計)</t>
  </si>
  <si>
    <t>１．ダイカスト合計</t>
  </si>
  <si>
    <t>９年</t>
  </si>
  <si>
    <t>１０年</t>
  </si>
  <si>
    <t>１１年</t>
  </si>
  <si>
    <t>１２年</t>
  </si>
  <si>
    <t>１３年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</si>
  <si>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</si>
  <si>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</si>
  <si>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</si>
  <si>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</si>
  <si>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</si>
  <si>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</si>
  <si>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</si>
  <si>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</si>
  <si>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</si>
  <si>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</si>
  <si>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</si>
  <si>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シェアー　　％</t>
  </si>
  <si>
    <t>対前年比  ％</t>
  </si>
  <si>
    <t xml:space="preserve">     合    計</t>
  </si>
  <si>
    <t>　百万円</t>
  </si>
  <si>
    <t>　　　　合　　　計</t>
  </si>
  <si>
    <t xml:space="preserve"> ＊内　製</t>
  </si>
  <si>
    <t>　　ト　ン</t>
  </si>
  <si>
    <t>　</t>
  </si>
  <si>
    <t>　百万円</t>
  </si>
  <si>
    <t>　　　一般機械</t>
  </si>
  <si>
    <t>　　　電気機械用</t>
  </si>
  <si>
    <t>　　　自動車用</t>
  </si>
  <si>
    <t>　　二輪自動車用</t>
  </si>
  <si>
    <t>　　　その他用</t>
  </si>
  <si>
    <t>事業所数</t>
  </si>
  <si>
    <t>２．アルミニウムダイカスト</t>
  </si>
  <si>
    <t>３．亜鉛ダイカスト</t>
  </si>
  <si>
    <t>４．その他ダイカスト</t>
  </si>
  <si>
    <t>ダイカストの生産統計(年別集計)</t>
  </si>
  <si>
    <t>前年比</t>
  </si>
  <si>
    <t>前年比</t>
  </si>
  <si>
    <t>　　　　　　　　合　　　計</t>
  </si>
  <si>
    <t>　　　　　　　　合　　　計</t>
  </si>
  <si>
    <t xml:space="preserve"> 　　＊内　製</t>
  </si>
  <si>
    <t xml:space="preserve"> 　　＊内　製</t>
  </si>
  <si>
    <t>　　　　　　　一般機械</t>
  </si>
  <si>
    <t>　　　　　　　一般機械</t>
  </si>
  <si>
    <t>　　　　　　　電気機械用</t>
  </si>
  <si>
    <t>　　　　　　　電気機械用</t>
  </si>
  <si>
    <t>　　　　　　　自動車用</t>
  </si>
  <si>
    <t>　　　　　　　自動車用</t>
  </si>
  <si>
    <t>　　　　　　二輪自動車用</t>
  </si>
  <si>
    <t>　　　　　　二輪自動車用</t>
  </si>
  <si>
    <t>　　　　　　　　その他用</t>
  </si>
  <si>
    <t>　　　　　　　　その他用</t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</si>
  <si>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</si>
  <si>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</si>
  <si>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</si>
  <si>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</si>
  <si>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</si>
  <si>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</si>
  <si>
    <t>ダイカストの生産統計(前年比集計)</t>
  </si>
  <si>
    <t>-</t>
  </si>
  <si>
    <t>統計区分なし</t>
  </si>
  <si>
    <t>　</t>
  </si>
  <si>
    <t>　</t>
  </si>
  <si>
    <t xml:space="preserve"> -</t>
  </si>
  <si>
    <t>-</t>
  </si>
  <si>
    <t>←アルミと亜鉛を合計した数字</t>
  </si>
  <si>
    <t>統計区分なし</t>
  </si>
  <si>
    <t>１５年</t>
  </si>
  <si>
    <t xml:space="preserve"> -</t>
  </si>
  <si>
    <t>１４年</t>
  </si>
  <si>
    <t>１７年</t>
  </si>
  <si>
    <t>前年同期</t>
  </si>
  <si>
    <t>前年同期</t>
  </si>
  <si>
    <t>前年同期</t>
  </si>
  <si>
    <t>１８年</t>
  </si>
  <si>
    <t>１９年</t>
  </si>
  <si>
    <t>２０年</t>
  </si>
  <si>
    <t>２１年</t>
  </si>
  <si>
    <t>２２年</t>
  </si>
  <si>
    <t>３.亜鉛ダイカスト</t>
  </si>
  <si>
    <t>　　　-</t>
  </si>
  <si>
    <t>４.その他ダイカスト</t>
  </si>
  <si>
    <t>　　ト　ン</t>
  </si>
  <si>
    <t>　</t>
  </si>
  <si>
    <t>＊は自己消費量を示し、合計値の内数である。</t>
  </si>
  <si>
    <t>2．アルミニウムダイカスト</t>
  </si>
  <si>
    <t>統計区分なし</t>
  </si>
  <si>
    <t>一般社団法人 日本ダイカスト協会</t>
  </si>
  <si>
    <t>２３年</t>
  </si>
  <si>
    <t>１６年</t>
  </si>
  <si>
    <t>２４年</t>
  </si>
  <si>
    <t xml:space="preserve">   　     -</t>
  </si>
  <si>
    <t xml:space="preserve">          -</t>
  </si>
  <si>
    <t xml:space="preserve">             -</t>
  </si>
  <si>
    <t>資料出所：経済産業省生産動態統計月報</t>
  </si>
  <si>
    <t>資料出所：経済産業省生産動態統計月報</t>
  </si>
  <si>
    <t>数値は、経済産業省大臣官房調査統計グループにより、過去に遡及してデーターを修正する場合があるので前号までの統計データ数値と異なる場合があります。</t>
  </si>
  <si>
    <t>２５年</t>
  </si>
  <si>
    <t>２６年</t>
  </si>
  <si>
    <t>２７年</t>
  </si>
  <si>
    <t>２８年</t>
  </si>
  <si>
    <t>＊月別の数値の合計と年合計の数値は、各月で少数点以下第一位を四捨五入しているため、一致しない場合があります。</t>
  </si>
  <si>
    <t>＊月別の数値の合計と年合計の数値は、各月で少数点以下第一位を四捨五入しているため、一致しない場合があります。</t>
  </si>
  <si>
    <t>＊は自己消費量を示し、合計値の内数である。　　＊月別の数値の合計と年合計の数値は、各月で少数点以下第一位を四捨五入しているため、一致しない場合があります。</t>
  </si>
  <si>
    <t>前年同期</t>
  </si>
  <si>
    <t>２９年</t>
  </si>
  <si>
    <t>３０年</t>
  </si>
  <si>
    <t>３１年</t>
  </si>
  <si>
    <t>西暦</t>
  </si>
  <si>
    <t>令和2年１月</t>
  </si>
  <si>
    <t>令和2年１月</t>
  </si>
  <si>
    <t>令和3年１月</t>
  </si>
  <si>
    <t>令和2年</t>
  </si>
  <si>
    <t>令和3年１月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</si>
</sst>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2" formatCode="_ * #,##0.0_ ;_ * \-#,##0.0_ ;_ * &quot;-&quot;_ ;_ @_ "/>
    <numFmt numFmtId="183" formatCode="#,##0;&quot;▲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177" fontId="0" fillId="0" borderId="12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0" fillId="34" borderId="0" xfId="42" applyNumberFormat="1" applyFont="1" applyFill="1" applyBorder="1" applyAlignment="1">
      <alignment/>
    </xf>
    <xf numFmtId="177" fontId="0" fillId="34" borderId="10" xfId="42" applyNumberFormat="1" applyFont="1" applyFill="1" applyBorder="1" applyAlignment="1">
      <alignment/>
    </xf>
    <xf numFmtId="177" fontId="0" fillId="34" borderId="14" xfId="42" applyNumberFormat="1" applyFont="1" applyFill="1" applyBorder="1" applyAlignment="1">
      <alignment/>
    </xf>
    <xf numFmtId="177" fontId="0" fillId="34" borderId="12" xfId="42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41" fontId="6" fillId="35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center"/>
    </xf>
    <xf numFmtId="41" fontId="0" fillId="33" borderId="10" xfId="49" applyNumberFormat="1" applyFont="1" applyFill="1" applyBorder="1" applyAlignment="1">
      <alignment horizontal="center"/>
    </xf>
    <xf numFmtId="41" fontId="0" fillId="33" borderId="14" xfId="49" applyNumberFormat="1" applyFont="1" applyFill="1" applyBorder="1" applyAlignment="1">
      <alignment horizontal="center"/>
    </xf>
    <xf numFmtId="41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right"/>
    </xf>
    <xf numFmtId="41" fontId="0" fillId="33" borderId="10" xfId="49" applyNumberFormat="1" applyFont="1" applyFill="1" applyBorder="1" applyAlignment="1">
      <alignment horizontal="right"/>
    </xf>
    <xf numFmtId="41" fontId="0" fillId="33" borderId="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center"/>
    </xf>
    <xf numFmtId="41" fontId="0" fillId="35" borderId="0" xfId="49" applyNumberFormat="1" applyFont="1" applyFill="1" applyBorder="1" applyAlignment="1">
      <alignment horizontal="right"/>
    </xf>
    <xf numFmtId="41" fontId="0" fillId="35" borderId="10" xfId="49" applyNumberFormat="1" applyFont="1" applyFill="1" applyBorder="1" applyAlignment="1">
      <alignment horizontal="center"/>
    </xf>
    <xf numFmtId="41" fontId="0" fillId="35" borderId="14" xfId="49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0" fillId="35" borderId="10" xfId="49" applyNumberFormat="1" applyFont="1" applyFill="1" applyBorder="1" applyAlignment="1">
      <alignment horizontal="right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center"/>
    </xf>
    <xf numFmtId="41" fontId="0" fillId="0" borderId="10" xfId="49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41" fontId="0" fillId="33" borderId="10" xfId="49" applyNumberFormat="1" applyFont="1" applyFill="1" applyBorder="1" applyAlignment="1">
      <alignment horizontal="left"/>
    </xf>
    <xf numFmtId="41" fontId="0" fillId="35" borderId="10" xfId="49" applyNumberFormat="1" applyFont="1" applyFill="1" applyBorder="1" applyAlignment="1">
      <alignment horizontal="left"/>
    </xf>
    <xf numFmtId="41" fontId="0" fillId="0" borderId="10" xfId="49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179" fontId="6" fillId="0" borderId="14" xfId="0" applyNumberFormat="1" applyFont="1" applyBorder="1" applyAlignment="1">
      <alignment/>
    </xf>
    <xf numFmtId="179" fontId="6" fillId="33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12" borderId="14" xfId="0" applyNumberFormat="1" applyFont="1" applyFill="1" applyBorder="1" applyAlignment="1">
      <alignment horizontal="left" shrinkToFit="1"/>
    </xf>
    <xf numFmtId="177" fontId="0" fillId="33" borderId="0" xfId="42" applyNumberFormat="1" applyFont="1" applyFill="1" applyBorder="1" applyAlignment="1">
      <alignment horizontal="right"/>
    </xf>
    <xf numFmtId="41" fontId="0" fillId="33" borderId="0" xfId="49" applyNumberFormat="1" applyFont="1" applyFill="1" applyBorder="1" applyAlignment="1">
      <alignment shrinkToFit="1"/>
    </xf>
    <xf numFmtId="41" fontId="0" fillId="33" borderId="0" xfId="49" applyNumberFormat="1" applyFont="1" applyFill="1" applyBorder="1" applyAlignment="1">
      <alignment horizontal="left" shrinkToFit="1"/>
    </xf>
    <xf numFmtId="177" fontId="5" fillId="3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35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41" fontId="6" fillId="12" borderId="14" xfId="0" applyNumberFormat="1" applyFont="1" applyFill="1" applyBorder="1" applyAlignment="1">
      <alignment/>
    </xf>
    <xf numFmtId="41" fontId="6" fillId="1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>
      <alignment/>
    </xf>
    <xf numFmtId="177" fontId="5" fillId="37" borderId="0" xfId="0" applyNumberFormat="1" applyFont="1" applyFill="1" applyBorder="1" applyAlignment="1">
      <alignment/>
    </xf>
    <xf numFmtId="41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79" fontId="6" fillId="38" borderId="14" xfId="0" applyNumberFormat="1" applyFont="1" applyFill="1" applyBorder="1" applyAlignment="1">
      <alignment vertical="top"/>
    </xf>
    <xf numFmtId="41" fontId="0" fillId="12" borderId="0" xfId="0" applyNumberFormat="1" applyFont="1" applyFill="1" applyBorder="1" applyAlignment="1">
      <alignment/>
    </xf>
    <xf numFmtId="41" fontId="0" fillId="12" borderId="10" xfId="0" applyNumberFormat="1" applyFont="1" applyFill="1" applyBorder="1" applyAlignment="1">
      <alignment/>
    </xf>
    <xf numFmtId="41" fontId="0" fillId="12" borderId="14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41" fontId="0" fillId="36" borderId="13" xfId="0" applyNumberFormat="1" applyFont="1" applyFill="1" applyBorder="1" applyAlignment="1">
      <alignment/>
    </xf>
    <xf numFmtId="41" fontId="0" fillId="36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1" fontId="0" fillId="12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1" fontId="0" fillId="34" borderId="1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14" xfId="0" applyFont="1" applyFill="1" applyBorder="1" applyAlignment="1">
      <alignment/>
    </xf>
    <xf numFmtId="179" fontId="0" fillId="38" borderId="0" xfId="0" applyNumberFormat="1" applyFont="1" applyFill="1" applyBorder="1" applyAlignment="1">
      <alignment vertical="top"/>
    </xf>
    <xf numFmtId="179" fontId="0" fillId="38" borderId="14" xfId="0" applyNumberFormat="1" applyFont="1" applyFill="1" applyBorder="1" applyAlignment="1">
      <alignment vertical="top"/>
    </xf>
    <xf numFmtId="179" fontId="0" fillId="38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36" borderId="0" xfId="0" applyNumberFormat="1" applyFont="1" applyFill="1" applyBorder="1" applyAlignment="1">
      <alignment/>
    </xf>
    <xf numFmtId="41" fontId="0" fillId="36" borderId="14" xfId="0" applyNumberFormat="1" applyFont="1" applyFill="1" applyBorder="1" applyAlignment="1">
      <alignment/>
    </xf>
    <xf numFmtId="41" fontId="0" fillId="36" borderId="10" xfId="0" applyNumberFormat="1" applyFont="1" applyFill="1" applyBorder="1" applyAlignment="1">
      <alignment/>
    </xf>
    <xf numFmtId="41" fontId="0" fillId="36" borderId="1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12" borderId="19" xfId="0" applyFont="1" applyFill="1" applyBorder="1" applyAlignment="1">
      <alignment horizontal="right"/>
    </xf>
    <xf numFmtId="0" fontId="0" fillId="12" borderId="11" xfId="0" applyFont="1" applyFill="1" applyBorder="1" applyAlignment="1" applyProtection="1">
      <alignment horizontal="center"/>
      <protection locked="0"/>
    </xf>
    <xf numFmtId="0" fontId="0" fillId="12" borderId="12" xfId="0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12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12" borderId="10" xfId="0" applyNumberFormat="1" applyFont="1" applyFill="1" applyBorder="1" applyAlignment="1" applyProtection="1">
      <alignment/>
      <protection locked="0"/>
    </xf>
    <xf numFmtId="41" fontId="0" fillId="12" borderId="14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179" fontId="0" fillId="36" borderId="0" xfId="0" applyNumberFormat="1" applyFont="1" applyFill="1" applyBorder="1" applyAlignment="1">
      <alignment vertical="top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1" fontId="6" fillId="36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12" borderId="10" xfId="0" applyFont="1" applyFill="1" applyBorder="1" applyAlignment="1">
      <alignment/>
    </xf>
    <xf numFmtId="179" fontId="0" fillId="0" borderId="0" xfId="0" applyNumberFormat="1" applyFont="1" applyFill="1" applyBorder="1" applyAlignment="1">
      <alignment vertical="top"/>
    </xf>
    <xf numFmtId="179" fontId="0" fillId="36" borderId="14" xfId="0" applyNumberFormat="1" applyFont="1" applyFill="1" applyBorder="1" applyAlignment="1">
      <alignment vertical="top"/>
    </xf>
    <xf numFmtId="179" fontId="0" fillId="36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6" fillId="0" borderId="14" xfId="0" applyNumberFormat="1" applyFont="1" applyFill="1" applyBorder="1" applyAlignment="1">
      <alignment vertical="top"/>
    </xf>
    <xf numFmtId="41" fontId="0" fillId="0" borderId="11" xfId="0" applyNumberFormat="1" applyFont="1" applyFill="1" applyBorder="1" applyAlignment="1">
      <alignment/>
    </xf>
    <xf numFmtId="177" fontId="5" fillId="35" borderId="11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 vertical="top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>
      <alignment horizontal="right"/>
    </xf>
    <xf numFmtId="0" fontId="0" fillId="36" borderId="11" xfId="0" applyFont="1" applyFill="1" applyBorder="1" applyAlignment="1" applyProtection="1">
      <alignment horizontal="center"/>
      <protection locked="0"/>
    </xf>
    <xf numFmtId="41" fontId="6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left"/>
    </xf>
    <xf numFmtId="41" fontId="6" fillId="36" borderId="11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right"/>
    </xf>
    <xf numFmtId="0" fontId="0" fillId="36" borderId="16" xfId="0" applyFont="1" applyFill="1" applyBorder="1" applyAlignment="1">
      <alignment/>
    </xf>
    <xf numFmtId="41" fontId="0" fillId="36" borderId="16" xfId="0" applyNumberFormat="1" applyFont="1" applyFill="1" applyBorder="1" applyAlignment="1">
      <alignment/>
    </xf>
    <xf numFmtId="41" fontId="0" fillId="36" borderId="17" xfId="0" applyNumberFormat="1" applyFont="1" applyFill="1" applyBorder="1" applyAlignment="1">
      <alignment/>
    </xf>
    <xf numFmtId="41" fontId="0" fillId="36" borderId="18" xfId="0" applyNumberFormat="1" applyFont="1" applyFill="1" applyBorder="1" applyAlignment="1">
      <alignment/>
    </xf>
    <xf numFmtId="41" fontId="0" fillId="34" borderId="12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left" shrinkToFit="1"/>
    </xf>
    <xf numFmtId="41" fontId="0" fillId="12" borderId="10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shrinkToFit="1"/>
      <protection/>
    </xf>
    <xf numFmtId="0" fontId="0" fillId="12" borderId="12" xfId="0" applyFont="1" applyFill="1" applyBorder="1" applyAlignment="1" applyProtection="1">
      <alignment horizontal="right"/>
      <protection/>
    </xf>
    <xf numFmtId="41" fontId="0" fillId="12" borderId="0" xfId="0" applyNumberFormat="1" applyFont="1" applyFill="1" applyBorder="1" applyAlignment="1" applyProtection="1">
      <alignment/>
      <protection/>
    </xf>
    <xf numFmtId="41" fontId="0" fillId="12" borderId="10" xfId="0" applyNumberFormat="1" applyFont="1" applyFill="1" applyBorder="1" applyAlignment="1" applyProtection="1">
      <alignment/>
      <protection/>
    </xf>
    <xf numFmtId="41" fontId="0" fillId="12" borderId="14" xfId="0" applyNumberFormat="1" applyFont="1" applyFill="1" applyBorder="1" applyAlignment="1" applyProtection="1">
      <alignment/>
      <protection/>
    </xf>
    <xf numFmtId="41" fontId="0" fillId="12" borderId="0" xfId="0" applyNumberFormat="1" applyFont="1" applyFill="1" applyBorder="1" applyAlignment="1" applyProtection="1">
      <alignment shrinkToFit="1"/>
      <protection/>
    </xf>
    <xf numFmtId="41" fontId="0" fillId="12" borderId="0" xfId="0" applyNumberFormat="1" applyFont="1" applyFill="1" applyBorder="1" applyAlignment="1" applyProtection="1">
      <alignment horizontal="right"/>
      <protection/>
    </xf>
    <xf numFmtId="41" fontId="0" fillId="12" borderId="1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shrinkToFit="1"/>
    </xf>
    <xf numFmtId="41" fontId="0" fillId="12" borderId="0" xfId="0" applyNumberFormat="1" applyFont="1" applyFill="1" applyAlignment="1">
      <alignment/>
    </xf>
    <xf numFmtId="41" fontId="0" fillId="12" borderId="0" xfId="0" applyNumberFormat="1" applyFont="1" applyFill="1" applyBorder="1" applyAlignment="1">
      <alignment horizontal="left" shrinkToFit="1"/>
    </xf>
    <xf numFmtId="41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1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41" fontId="0" fillId="12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12" borderId="0" xfId="0" applyNumberFormat="1" applyFont="1" applyFill="1" applyAlignment="1" applyProtection="1">
      <alignment/>
      <protection locked="0"/>
    </xf>
    <xf numFmtId="177" fontId="0" fillId="0" borderId="14" xfId="42" applyNumberFormat="1" applyFont="1" applyBorder="1" applyAlignment="1">
      <alignment/>
    </xf>
    <xf numFmtId="0" fontId="0" fillId="33" borderId="12" xfId="0" applyNumberFormat="1" applyFont="1" applyFill="1" applyBorder="1" applyAlignment="1">
      <alignment horizontal="left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41" fontId="0" fillId="33" borderId="12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37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 horizontal="right" shrinkToFit="1"/>
    </xf>
    <xf numFmtId="177" fontId="0" fillId="33" borderId="0" xfId="0" applyNumberFormat="1" applyFont="1" applyFill="1" applyBorder="1" applyAlignment="1">
      <alignment horizontal="right" shrinkToFit="1"/>
    </xf>
    <xf numFmtId="177" fontId="0" fillId="33" borderId="10" xfId="0" applyNumberFormat="1" applyFont="1" applyFill="1" applyBorder="1" applyAlignment="1">
      <alignment horizontal="right" shrinkToFit="1"/>
    </xf>
    <xf numFmtId="177" fontId="0" fillId="37" borderId="0" xfId="0" applyNumberFormat="1" applyFont="1" applyFill="1" applyBorder="1" applyAlignment="1">
      <alignment/>
    </xf>
    <xf numFmtId="41" fontId="0" fillId="37" borderId="12" xfId="0" applyNumberFormat="1" applyFont="1" applyFill="1" applyBorder="1" applyAlignment="1">
      <alignment/>
    </xf>
    <xf numFmtId="177" fontId="0" fillId="37" borderId="1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35" borderId="0" xfId="0" applyNumberFormat="1" applyFont="1" applyFill="1" applyBorder="1" applyAlignment="1">
      <alignment horizontal="right"/>
    </xf>
    <xf numFmtId="41" fontId="0" fillId="36" borderId="0" xfId="0" applyNumberFormat="1" applyFont="1" applyFill="1" applyBorder="1" applyAlignment="1">
      <alignment horizontal="right" shrinkToFit="1"/>
    </xf>
    <xf numFmtId="41" fontId="0" fillId="35" borderId="19" xfId="0" applyNumberFormat="1" applyFont="1" applyFill="1" applyBorder="1" applyAlignment="1">
      <alignment/>
    </xf>
    <xf numFmtId="41" fontId="0" fillId="35" borderId="11" xfId="0" applyNumberFormat="1" applyFont="1" applyFill="1" applyBorder="1" applyAlignment="1">
      <alignment horizontal="right"/>
    </xf>
    <xf numFmtId="41" fontId="0" fillId="36" borderId="19" xfId="0" applyNumberFormat="1" applyFont="1" applyFill="1" applyBorder="1" applyAlignment="1">
      <alignment horizontal="right" shrinkToFit="1"/>
    </xf>
    <xf numFmtId="41" fontId="0" fillId="37" borderId="0" xfId="0" applyNumberFormat="1" applyFont="1" applyFill="1" applyBorder="1" applyAlignment="1">
      <alignment horizontal="right"/>
    </xf>
    <xf numFmtId="41" fontId="0" fillId="37" borderId="10" xfId="0" applyNumberFormat="1" applyFont="1" applyFill="1" applyBorder="1" applyAlignment="1">
      <alignment/>
    </xf>
    <xf numFmtId="41" fontId="0" fillId="33" borderId="12" xfId="0" applyNumberFormat="1" applyFont="1" applyFill="1" applyBorder="1" applyAlignment="1">
      <alignment horizontal="center"/>
    </xf>
    <xf numFmtId="41" fontId="0" fillId="33" borderId="12" xfId="0" applyNumberFormat="1" applyFont="1" applyFill="1" applyBorder="1" applyAlignment="1">
      <alignment horizontal="left" shrinkToFit="1"/>
    </xf>
    <xf numFmtId="41" fontId="0" fillId="4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38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41" fontId="0" fillId="35" borderId="10" xfId="0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41" fontId="0" fillId="38" borderId="14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41" fontId="0" fillId="38" borderId="0" xfId="49" applyNumberFormat="1" applyFont="1" applyFill="1" applyBorder="1" applyAlignment="1">
      <alignment horizontal="center"/>
    </xf>
    <xf numFmtId="41" fontId="0" fillId="38" borderId="10" xfId="49" applyNumberFormat="1" applyFont="1" applyFill="1" applyBorder="1" applyAlignment="1">
      <alignment horizontal="left"/>
    </xf>
    <xf numFmtId="41" fontId="0" fillId="0" borderId="14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0" fillId="36" borderId="11" xfId="42" applyNumberFormat="1" applyFont="1" applyFill="1" applyBorder="1" applyAlignment="1">
      <alignment/>
    </xf>
    <xf numFmtId="41" fontId="0" fillId="36" borderId="15" xfId="42" applyNumberFormat="1" applyFont="1" applyFill="1" applyBorder="1" applyAlignment="1">
      <alignment/>
    </xf>
    <xf numFmtId="41" fontId="0" fillId="36" borderId="11" xfId="42" applyNumberFormat="1" applyFont="1" applyFill="1" applyBorder="1" applyAlignment="1">
      <alignment horizontal="left"/>
    </xf>
    <xf numFmtId="41" fontId="0" fillId="36" borderId="11" xfId="42" applyNumberFormat="1" applyFont="1" applyFill="1" applyBorder="1" applyAlignment="1">
      <alignment horizontal="center"/>
    </xf>
    <xf numFmtId="41" fontId="0" fillId="36" borderId="11" xfId="0" applyNumberFormat="1" applyFont="1" applyFill="1" applyBorder="1" applyAlignment="1">
      <alignment horizontal="left"/>
    </xf>
    <xf numFmtId="41" fontId="0" fillId="36" borderId="13" xfId="49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76" fontId="0" fillId="35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1" fontId="0" fillId="35" borderId="1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right"/>
    </xf>
    <xf numFmtId="41" fontId="0" fillId="38" borderId="0" xfId="49" applyNumberFormat="1" applyFont="1" applyFill="1" applyBorder="1" applyAlignment="1">
      <alignment horizontal="right"/>
    </xf>
    <xf numFmtId="41" fontId="0" fillId="38" borderId="10" xfId="49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center"/>
    </xf>
    <xf numFmtId="41" fontId="0" fillId="36" borderId="10" xfId="49" applyNumberFormat="1" applyFont="1" applyFill="1" applyBorder="1" applyAlignment="1">
      <alignment horizontal="right"/>
    </xf>
    <xf numFmtId="41" fontId="0" fillId="36" borderId="14" xfId="42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4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41" fontId="0" fillId="12" borderId="14" xfId="0" applyNumberFormat="1" applyFont="1" applyFill="1" applyBorder="1" applyAlignment="1">
      <alignment shrinkToFit="1"/>
    </xf>
    <xf numFmtId="41" fontId="0" fillId="12" borderId="0" xfId="0" applyNumberFormat="1" applyFont="1" applyFill="1" applyBorder="1" applyAlignment="1">
      <alignment shrinkToFit="1"/>
    </xf>
    <xf numFmtId="41" fontId="0" fillId="12" borderId="0" xfId="0" applyNumberFormat="1" applyFont="1" applyFill="1" applyBorder="1" applyAlignment="1">
      <alignment horizontal="right" shrinkToFit="1"/>
    </xf>
    <xf numFmtId="41" fontId="0" fillId="12" borderId="10" xfId="0" applyNumberFormat="1" applyFont="1" applyFill="1" applyBorder="1" applyAlignment="1">
      <alignment horizontal="right" shrinkToFit="1"/>
    </xf>
    <xf numFmtId="0" fontId="0" fillId="0" borderId="14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41" fontId="0" fillId="0" borderId="10" xfId="0" applyNumberFormat="1" applyFont="1" applyFill="1" applyBorder="1" applyAlignment="1">
      <alignment horizontal="right"/>
    </xf>
    <xf numFmtId="179" fontId="0" fillId="12" borderId="0" xfId="0" applyNumberFormat="1" applyFont="1" applyFill="1" applyAlignment="1">
      <alignment/>
    </xf>
    <xf numFmtId="0" fontId="0" fillId="12" borderId="14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77" fontId="0" fillId="34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41" fontId="0" fillId="36" borderId="0" xfId="0" applyNumberFormat="1" applyFont="1" applyFill="1" applyAlignment="1">
      <alignment/>
    </xf>
    <xf numFmtId="179" fontId="0" fillId="12" borderId="0" xfId="0" applyNumberFormat="1" applyFont="1" applyFill="1" applyBorder="1" applyAlignment="1">
      <alignment/>
    </xf>
    <xf numFmtId="179" fontId="0" fillId="12" borderId="10" xfId="0" applyNumberFormat="1" applyFont="1" applyFill="1" applyBorder="1" applyAlignment="1">
      <alignment/>
    </xf>
    <xf numFmtId="179" fontId="0" fillId="12" borderId="14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 horizontal="left" shrinkToFit="1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12" borderId="0" xfId="0" applyFont="1" applyFill="1" applyAlignment="1">
      <alignment horizontal="left" shrinkToFit="1"/>
    </xf>
    <xf numFmtId="0" fontId="0" fillId="0" borderId="20" xfId="0" applyFont="1" applyFill="1" applyBorder="1" applyAlignment="1">
      <alignment/>
    </xf>
    <xf numFmtId="0" fontId="0" fillId="36" borderId="0" xfId="0" applyNumberFormat="1" applyFont="1" applyFill="1" applyBorder="1" applyAlignment="1">
      <alignment horizontal="left" shrinkToFit="1"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76" fontId="0" fillId="38" borderId="0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41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/>
      <protection locked="0"/>
    </xf>
    <xf numFmtId="41" fontId="0" fillId="38" borderId="0" xfId="42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 horizontal="center"/>
    </xf>
    <xf numFmtId="41" fontId="6" fillId="38" borderId="0" xfId="0" applyNumberFormat="1" applyFont="1" applyFill="1" applyBorder="1" applyAlignment="1">
      <alignment horizontal="center"/>
    </xf>
    <xf numFmtId="41" fontId="0" fillId="38" borderId="14" xfId="42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 shrinkToFit="1"/>
    </xf>
    <xf numFmtId="0" fontId="0" fillId="38" borderId="0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left" shrinkToFit="1"/>
    </xf>
    <xf numFmtId="0" fontId="0" fillId="38" borderId="10" xfId="0" applyNumberFormat="1" applyFont="1" applyFill="1" applyBorder="1" applyAlignment="1">
      <alignment horizontal="right"/>
    </xf>
    <xf numFmtId="177" fontId="0" fillId="38" borderId="0" xfId="0" applyNumberFormat="1" applyFont="1" applyFill="1" applyBorder="1" applyAlignment="1">
      <alignment/>
    </xf>
    <xf numFmtId="177" fontId="0" fillId="38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 horizontal="center"/>
      <protection locked="0"/>
    </xf>
    <xf numFmtId="179" fontId="0" fillId="36" borderId="19" xfId="0" applyNumberFormat="1" applyFont="1" applyFill="1" applyBorder="1" applyAlignment="1">
      <alignment vertical="top"/>
    </xf>
    <xf numFmtId="41" fontId="0" fillId="36" borderId="13" xfId="42" applyNumberFormat="1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10" fontId="0" fillId="34" borderId="12" xfId="42" applyNumberFormat="1" applyFont="1" applyFill="1" applyBorder="1" applyAlignment="1">
      <alignment/>
    </xf>
    <xf numFmtId="10" fontId="0" fillId="34" borderId="10" xfId="42" applyNumberFormat="1" applyFont="1" applyFill="1" applyBorder="1" applyAlignment="1">
      <alignment/>
    </xf>
    <xf numFmtId="10" fontId="0" fillId="34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tabSelected="1" zoomScale="90" zoomScaleNormal="90" zoomScalePageLayoutView="0" workbookViewId="0" topLeftCell="A25">
      <selection activeCell="I45" sqref="I45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10.75390625" style="0" customWidth="1"/>
    <col min="4" max="5" width="9.125" style="0" bestFit="1" customWidth="1"/>
    <col min="7" max="7" width="8.87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75390625" style="0" bestFit="1" customWidth="1"/>
    <col min="13" max="13" width="9.503906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95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 t="s">
        <v>109</v>
      </c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79" t="s">
        <v>77</v>
      </c>
      <c r="B6" s="143">
        <v>2008</v>
      </c>
      <c r="C6" s="180">
        <v>1093806</v>
      </c>
      <c r="D6" s="181">
        <v>696420</v>
      </c>
      <c r="E6" s="182">
        <v>313702</v>
      </c>
      <c r="F6" s="183"/>
      <c r="G6" s="180"/>
      <c r="H6" s="180"/>
      <c r="I6" s="183"/>
      <c r="J6" s="180"/>
      <c r="K6" s="180"/>
      <c r="L6" s="180">
        <v>914054</v>
      </c>
      <c r="M6" s="180">
        <v>548908</v>
      </c>
      <c r="N6" s="180"/>
      <c r="O6" s="180"/>
      <c r="P6" s="180"/>
      <c r="Q6" s="180"/>
      <c r="R6" s="183"/>
      <c r="S6" s="181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84" t="s">
        <v>78</v>
      </c>
      <c r="B7" s="139">
        <v>2009</v>
      </c>
      <c r="C7" s="185">
        <v>758316</v>
      </c>
      <c r="D7" s="186">
        <v>443456</v>
      </c>
      <c r="E7" s="187">
        <v>241311</v>
      </c>
      <c r="F7" s="188"/>
      <c r="G7" s="189"/>
      <c r="H7" s="185"/>
      <c r="I7" s="188"/>
      <c r="J7" s="189"/>
      <c r="K7" s="185"/>
      <c r="L7" s="185">
        <v>652113</v>
      </c>
      <c r="M7" s="185">
        <v>357351</v>
      </c>
      <c r="N7" s="185"/>
      <c r="O7" s="185"/>
      <c r="P7" s="185"/>
      <c r="Q7" s="185"/>
      <c r="R7" s="188"/>
      <c r="S7" s="190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30" t="s">
        <v>79</v>
      </c>
      <c r="B8" s="143">
        <v>2010</v>
      </c>
      <c r="C8" s="191">
        <v>980850</v>
      </c>
      <c r="D8" s="192">
        <v>576470</v>
      </c>
      <c r="E8" s="193">
        <v>309168</v>
      </c>
      <c r="F8" s="194"/>
      <c r="G8" s="132"/>
      <c r="H8" s="121"/>
      <c r="I8" s="194"/>
      <c r="J8" s="132"/>
      <c r="K8" s="191"/>
      <c r="L8" s="191">
        <v>839951</v>
      </c>
      <c r="M8" s="191">
        <v>462086</v>
      </c>
      <c r="N8" s="195"/>
      <c r="O8" s="195"/>
      <c r="P8" s="121"/>
      <c r="Q8" s="121"/>
      <c r="R8" s="196"/>
      <c r="S8" s="124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19" t="s">
        <v>89</v>
      </c>
      <c r="B9" s="139">
        <v>2011</v>
      </c>
      <c r="C9" s="197">
        <v>930474</v>
      </c>
      <c r="D9" s="197">
        <v>557736</v>
      </c>
      <c r="E9" s="83">
        <v>285792</v>
      </c>
      <c r="F9" s="198"/>
      <c r="G9" s="90"/>
      <c r="H9" s="81"/>
      <c r="I9" s="198"/>
      <c r="J9" s="90"/>
      <c r="K9" s="197"/>
      <c r="L9" s="197">
        <v>794624</v>
      </c>
      <c r="M9" s="197">
        <v>449418</v>
      </c>
      <c r="N9" s="199"/>
      <c r="O9" s="200"/>
      <c r="P9" s="200"/>
      <c r="Q9" s="200"/>
      <c r="R9" s="201"/>
      <c r="S9" s="202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30" t="s">
        <v>91</v>
      </c>
      <c r="B10" s="143">
        <v>2012</v>
      </c>
      <c r="C10" s="91">
        <v>1006286</v>
      </c>
      <c r="D10" s="92">
        <v>580614</v>
      </c>
      <c r="E10" s="93">
        <v>331416</v>
      </c>
      <c r="F10" s="91"/>
      <c r="G10" s="91"/>
      <c r="H10" s="91"/>
      <c r="I10" s="91"/>
      <c r="J10" s="91"/>
      <c r="K10" s="91"/>
      <c r="L10" s="91">
        <v>875397</v>
      </c>
      <c r="M10" s="91">
        <v>479190</v>
      </c>
      <c r="N10" s="91"/>
      <c r="O10" s="91"/>
      <c r="P10" s="91"/>
      <c r="Q10" s="91"/>
      <c r="R10" s="91"/>
      <c r="S10" s="9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19" t="s">
        <v>98</v>
      </c>
      <c r="B11" s="139">
        <v>2013</v>
      </c>
      <c r="C11" s="81">
        <v>984842</v>
      </c>
      <c r="D11" s="82">
        <v>568674</v>
      </c>
      <c r="E11" s="83">
        <v>318326</v>
      </c>
      <c r="F11" s="81"/>
      <c r="G11" s="81"/>
      <c r="H11" s="81"/>
      <c r="I11" s="81"/>
      <c r="J11" s="81"/>
      <c r="K11" s="81"/>
      <c r="L11" s="81">
        <v>864456</v>
      </c>
      <c r="M11" s="81">
        <v>473552</v>
      </c>
      <c r="N11" s="81"/>
      <c r="O11" s="81"/>
      <c r="P11" s="81"/>
      <c r="Q11" s="81"/>
      <c r="R11" s="81"/>
      <c r="S11" s="82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30" t="s">
        <v>99</v>
      </c>
      <c r="B12" s="143">
        <v>2014</v>
      </c>
      <c r="C12" s="91">
        <v>1001099</v>
      </c>
      <c r="D12" s="92">
        <v>587431</v>
      </c>
      <c r="E12" s="93">
        <v>326224</v>
      </c>
      <c r="F12" s="91"/>
      <c r="G12" s="91"/>
      <c r="H12" s="91"/>
      <c r="I12" s="91"/>
      <c r="J12" s="91"/>
      <c r="K12" s="91"/>
      <c r="L12" s="91">
        <v>881299</v>
      </c>
      <c r="M12" s="91">
        <v>491586</v>
      </c>
      <c r="N12" s="91"/>
      <c r="O12" s="91"/>
      <c r="P12" s="91"/>
      <c r="Q12" s="91"/>
      <c r="R12" s="91"/>
      <c r="S12" s="92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19" t="s">
        <v>100</v>
      </c>
      <c r="B13" s="139">
        <v>2015</v>
      </c>
      <c r="C13" s="81">
        <v>977481</v>
      </c>
      <c r="D13" s="82">
        <v>584814</v>
      </c>
      <c r="E13" s="83">
        <v>310885</v>
      </c>
      <c r="F13" s="81"/>
      <c r="G13" s="81"/>
      <c r="H13" s="81"/>
      <c r="I13" s="81"/>
      <c r="J13" s="81"/>
      <c r="K13" s="81"/>
      <c r="L13" s="81">
        <v>860253</v>
      </c>
      <c r="M13" s="81">
        <v>488010</v>
      </c>
      <c r="N13" s="81"/>
      <c r="O13" s="81"/>
      <c r="P13" s="81"/>
      <c r="Q13" s="81"/>
      <c r="R13" s="81"/>
      <c r="S13" s="82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40" t="s">
        <v>101</v>
      </c>
      <c r="B14" s="143">
        <v>2016</v>
      </c>
      <c r="C14" s="111">
        <v>983536</v>
      </c>
      <c r="D14" s="113">
        <v>574617</v>
      </c>
      <c r="E14" s="112">
        <v>314534</v>
      </c>
      <c r="F14" s="114"/>
      <c r="G14" s="111"/>
      <c r="H14" s="111"/>
      <c r="I14" s="111"/>
      <c r="J14" s="111"/>
      <c r="K14" s="111"/>
      <c r="L14" s="111">
        <v>870645</v>
      </c>
      <c r="M14" s="111">
        <v>483674</v>
      </c>
      <c r="N14" s="111"/>
      <c r="O14" s="111"/>
      <c r="P14" s="111"/>
      <c r="Q14" s="111"/>
      <c r="R14" s="111"/>
      <c r="S14" s="113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19" t="s">
        <v>106</v>
      </c>
      <c r="B15" s="139">
        <v>2017</v>
      </c>
      <c r="C15" s="81">
        <v>1043558</v>
      </c>
      <c r="D15" s="82">
        <v>610299</v>
      </c>
      <c r="E15" s="83">
        <v>32571</v>
      </c>
      <c r="F15" s="81"/>
      <c r="G15" s="81"/>
      <c r="H15" s="81"/>
      <c r="I15" s="81"/>
      <c r="J15" s="81"/>
      <c r="K15" s="81"/>
      <c r="L15" s="81">
        <f>+(910480854+10288699)/1000</f>
        <v>920769.553</v>
      </c>
      <c r="M15" s="81">
        <f>+(490309961+20373512)/1000</f>
        <v>510683.473</v>
      </c>
      <c r="N15" s="81"/>
      <c r="O15" s="81"/>
      <c r="P15" s="81"/>
      <c r="Q15" s="81"/>
      <c r="R15" s="81"/>
      <c r="S15" s="82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30" t="s">
        <v>107</v>
      </c>
      <c r="B16" s="143">
        <v>2018</v>
      </c>
      <c r="C16" s="91">
        <v>1074522</v>
      </c>
      <c r="D16" s="92">
        <v>640867</v>
      </c>
      <c r="E16" s="93">
        <v>324525</v>
      </c>
      <c r="F16" s="91"/>
      <c r="G16" s="91"/>
      <c r="H16" s="91"/>
      <c r="I16" s="91"/>
      <c r="J16" s="91"/>
      <c r="K16" s="91"/>
      <c r="L16" s="91">
        <f>+(941442025+9514016)/1000</f>
        <v>950956.041</v>
      </c>
      <c r="M16" s="91">
        <f>+(516579148+19988428)/1000</f>
        <v>536567.576</v>
      </c>
      <c r="N16" s="91"/>
      <c r="O16" s="91"/>
      <c r="P16" s="91"/>
      <c r="Q16" s="91"/>
      <c r="R16" s="91"/>
      <c r="S16" s="92"/>
    </row>
    <row r="17" spans="1:26" s="109" customFormat="1" ht="12.75">
      <c r="A17" s="117" t="s">
        <v>108</v>
      </c>
      <c r="B17" s="118">
        <v>2019</v>
      </c>
      <c r="C17" s="81">
        <v>1022064</v>
      </c>
      <c r="D17" s="82">
        <v>623523</v>
      </c>
      <c r="E17" s="83">
        <v>319018</v>
      </c>
      <c r="F17" s="81"/>
      <c r="G17" s="81"/>
      <c r="H17" s="81"/>
      <c r="I17" s="81"/>
      <c r="J17" s="81"/>
      <c r="K17" s="81"/>
      <c r="L17" s="81">
        <f>+(895933416+9066643)/1000</f>
        <v>905000.059</v>
      </c>
      <c r="M17" s="81">
        <f>+(501754400+23035136)/1000</f>
        <v>524789.536</v>
      </c>
      <c r="N17" s="81"/>
      <c r="O17" s="81"/>
      <c r="P17" s="81"/>
      <c r="Q17" s="81"/>
      <c r="R17" s="81"/>
      <c r="S17" s="82"/>
      <c r="X17" s="131"/>
      <c r="Y17" s="131"/>
      <c r="Z17" s="131"/>
    </row>
    <row r="18" spans="1:28" s="109" customFormat="1" ht="12.75">
      <c r="A18" s="203"/>
      <c r="B18" s="204"/>
      <c r="C18" s="87"/>
      <c r="D18" s="88"/>
      <c r="E18" s="8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AB18" s="131"/>
    </row>
    <row r="19" spans="1:33" ht="12.75">
      <c r="A19" s="119" t="s">
        <v>110</v>
      </c>
      <c r="B19" s="364">
        <v>2020</v>
      </c>
      <c r="C19" s="81">
        <v>80460</v>
      </c>
      <c r="D19" s="82">
        <v>49486</v>
      </c>
      <c r="E19" s="83">
        <v>25171</v>
      </c>
      <c r="F19" s="171" t="s">
        <v>61</v>
      </c>
      <c r="G19" s="90" t="s">
        <v>65</v>
      </c>
      <c r="H19" s="81"/>
      <c r="I19" s="171" t="s">
        <v>61</v>
      </c>
      <c r="J19" s="90" t="s">
        <v>65</v>
      </c>
      <c r="K19" s="90"/>
      <c r="L19" s="90">
        <v>71207</v>
      </c>
      <c r="M19" s="90">
        <v>41785</v>
      </c>
      <c r="N19" s="205" t="s">
        <v>66</v>
      </c>
      <c r="O19" s="206"/>
      <c r="P19" s="90"/>
      <c r="Q19" s="90"/>
      <c r="R19" s="171" t="s">
        <v>61</v>
      </c>
      <c r="S19" s="202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s="115" customFormat="1" ht="12.75">
      <c r="A20" s="130" t="s">
        <v>7</v>
      </c>
      <c r="B20" s="131"/>
      <c r="C20" s="91">
        <v>81181</v>
      </c>
      <c r="D20" s="92">
        <v>50251</v>
      </c>
      <c r="E20" s="93">
        <v>25930</v>
      </c>
      <c r="F20" s="91"/>
      <c r="G20" s="91"/>
      <c r="H20" s="91"/>
      <c r="I20" s="91"/>
      <c r="J20" s="91"/>
      <c r="K20" s="91"/>
      <c r="L20" s="132">
        <v>71846</v>
      </c>
      <c r="M20" s="132">
        <v>42300</v>
      </c>
      <c r="N20" s="91"/>
      <c r="O20" s="91"/>
      <c r="P20" s="91"/>
      <c r="Q20" s="91"/>
      <c r="R20" s="91"/>
      <c r="S20" s="207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1:33" s="115" customFormat="1" ht="12.75">
      <c r="A21" s="119" t="s">
        <v>8</v>
      </c>
      <c r="B21" s="104"/>
      <c r="C21" s="81">
        <v>82097</v>
      </c>
      <c r="D21" s="82">
        <v>50670</v>
      </c>
      <c r="E21" s="83">
        <v>25572</v>
      </c>
      <c r="F21" s="81"/>
      <c r="G21" s="81"/>
      <c r="H21" s="81"/>
      <c r="I21" s="81"/>
      <c r="J21" s="81"/>
      <c r="K21" s="81"/>
      <c r="L21" s="90">
        <v>72931</v>
      </c>
      <c r="M21" s="90">
        <v>42835</v>
      </c>
      <c r="N21" s="81"/>
      <c r="O21" s="81"/>
      <c r="P21" s="81"/>
      <c r="Q21" s="81"/>
      <c r="R21" s="81"/>
      <c r="S21" s="202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30" t="s">
        <v>9</v>
      </c>
      <c r="B22" s="131"/>
      <c r="C22" s="91">
        <v>53525</v>
      </c>
      <c r="D22" s="92">
        <v>34936</v>
      </c>
      <c r="E22" s="93">
        <v>16512</v>
      </c>
      <c r="F22" s="91"/>
      <c r="G22" s="91"/>
      <c r="H22" s="91"/>
      <c r="I22" s="91"/>
      <c r="J22" s="91"/>
      <c r="K22" s="91"/>
      <c r="L22" s="132">
        <v>46141</v>
      </c>
      <c r="M22" s="132">
        <v>28221</v>
      </c>
      <c r="N22" s="91"/>
      <c r="O22" s="91"/>
      <c r="P22" s="91"/>
      <c r="Q22" s="91"/>
      <c r="R22" s="91"/>
      <c r="S22" s="207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19" t="s">
        <v>10</v>
      </c>
      <c r="B23" s="104"/>
      <c r="C23" s="81">
        <v>32621.931</v>
      </c>
      <c r="D23" s="82">
        <v>21978.987</v>
      </c>
      <c r="E23" s="83">
        <v>10207.061</v>
      </c>
      <c r="F23" s="81"/>
      <c r="G23" s="81"/>
      <c r="H23" s="81"/>
      <c r="I23" s="81"/>
      <c r="J23" s="81"/>
      <c r="K23" s="81"/>
      <c r="L23" s="90">
        <v>27994.921</v>
      </c>
      <c r="M23" s="90">
        <v>17661</v>
      </c>
      <c r="N23" s="81"/>
      <c r="O23" s="81"/>
      <c r="P23" s="81"/>
      <c r="Q23" s="81"/>
      <c r="R23" s="81"/>
      <c r="S23" s="202"/>
      <c r="T23" s="368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30" t="s">
        <v>11</v>
      </c>
      <c r="B24" s="131"/>
      <c r="C24" s="91">
        <v>45425.94</v>
      </c>
      <c r="D24" s="92">
        <v>29269.221</v>
      </c>
      <c r="E24" s="93">
        <v>13596.617</v>
      </c>
      <c r="F24" s="91"/>
      <c r="G24" s="91"/>
      <c r="H24" s="91"/>
      <c r="I24" s="91"/>
      <c r="J24" s="91"/>
      <c r="K24" s="91"/>
      <c r="L24" s="132">
        <v>39821.797</v>
      </c>
      <c r="M24" s="132">
        <v>24046</v>
      </c>
      <c r="N24" s="91"/>
      <c r="O24" s="91"/>
      <c r="P24" s="91"/>
      <c r="Q24" s="91"/>
      <c r="R24" s="91"/>
      <c r="S24" s="207"/>
      <c r="T24" s="368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19" t="s">
        <v>12</v>
      </c>
      <c r="B25" s="104"/>
      <c r="C25" s="81">
        <v>70266.897</v>
      </c>
      <c r="D25" s="82">
        <v>42893.459</v>
      </c>
      <c r="E25" s="83">
        <v>23591.236</v>
      </c>
      <c r="F25" s="81"/>
      <c r="G25" s="81"/>
      <c r="H25" s="81"/>
      <c r="I25" s="81"/>
      <c r="J25" s="81"/>
      <c r="K25" s="81"/>
      <c r="L25" s="90">
        <v>63191.09</v>
      </c>
      <c r="M25" s="90">
        <v>36634</v>
      </c>
      <c r="N25" s="81"/>
      <c r="O25" s="81"/>
      <c r="P25" s="81"/>
      <c r="Q25" s="81"/>
      <c r="R25" s="81"/>
      <c r="S25" s="202"/>
      <c r="T25" s="368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30" t="s">
        <v>13</v>
      </c>
      <c r="B26" s="131"/>
      <c r="C26" s="91">
        <v>58545.73</v>
      </c>
      <c r="D26" s="92">
        <v>36928.159</v>
      </c>
      <c r="E26" s="93">
        <v>19227.715</v>
      </c>
      <c r="F26" s="91"/>
      <c r="G26" s="91"/>
      <c r="H26" s="91"/>
      <c r="I26" s="91"/>
      <c r="J26" s="91"/>
      <c r="K26" s="91"/>
      <c r="L26" s="132">
        <v>52069.803</v>
      </c>
      <c r="M26" s="132">
        <v>31417</v>
      </c>
      <c r="N26" s="91"/>
      <c r="O26" s="91"/>
      <c r="P26" s="91"/>
      <c r="Q26" s="91"/>
      <c r="R26" s="91"/>
      <c r="S26" s="207"/>
      <c r="T26" s="368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19" t="s">
        <v>14</v>
      </c>
      <c r="B27" s="104"/>
      <c r="C27" s="81">
        <v>83434.698</v>
      </c>
      <c r="D27" s="82">
        <v>51564.16</v>
      </c>
      <c r="E27" s="83">
        <v>27925.657</v>
      </c>
      <c r="F27" s="81"/>
      <c r="G27" s="81"/>
      <c r="H27" s="81"/>
      <c r="I27" s="81"/>
      <c r="J27" s="81"/>
      <c r="K27" s="81"/>
      <c r="L27" s="90">
        <v>74575.903</v>
      </c>
      <c r="M27" s="90">
        <v>44181</v>
      </c>
      <c r="N27" s="81"/>
      <c r="O27" s="81"/>
      <c r="P27" s="81"/>
      <c r="Q27" s="81"/>
      <c r="R27" s="81"/>
      <c r="S27" s="202"/>
      <c r="T27" s="368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30" t="s">
        <v>15</v>
      </c>
      <c r="B28" s="131"/>
      <c r="C28" s="121">
        <v>87515.555</v>
      </c>
      <c r="D28" s="124">
        <v>54015.087</v>
      </c>
      <c r="E28" s="125">
        <v>28335.815</v>
      </c>
      <c r="F28" s="121"/>
      <c r="G28" s="121"/>
      <c r="H28" s="121"/>
      <c r="I28" s="121"/>
      <c r="J28" s="121"/>
      <c r="K28" s="121"/>
      <c r="L28" s="132">
        <v>77855.176</v>
      </c>
      <c r="M28" s="132">
        <v>45968</v>
      </c>
      <c r="N28" s="121"/>
      <c r="O28" s="121"/>
      <c r="P28" s="121"/>
      <c r="Q28" s="121"/>
      <c r="R28" s="121"/>
      <c r="S28" s="207"/>
      <c r="T28" s="368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19" t="s">
        <v>16</v>
      </c>
      <c r="B29" s="104"/>
      <c r="C29" s="122">
        <v>85417.403</v>
      </c>
      <c r="D29" s="126">
        <v>52781.374</v>
      </c>
      <c r="E29" s="127">
        <v>27722.346</v>
      </c>
      <c r="F29" s="122"/>
      <c r="G29" s="122"/>
      <c r="H29" s="122"/>
      <c r="I29" s="122"/>
      <c r="J29" s="122"/>
      <c r="K29" s="122"/>
      <c r="L29" s="90">
        <v>75517.45</v>
      </c>
      <c r="M29" s="90">
        <v>44631</v>
      </c>
      <c r="N29" s="122"/>
      <c r="O29" s="122"/>
      <c r="P29" s="122"/>
      <c r="Q29" s="122"/>
      <c r="R29" s="122"/>
      <c r="S29" s="202"/>
      <c r="T29" s="368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35" t="s">
        <v>17</v>
      </c>
      <c r="B30" s="94"/>
      <c r="C30" s="123">
        <v>80226.786</v>
      </c>
      <c r="D30" s="128">
        <v>50579.095</v>
      </c>
      <c r="E30" s="129">
        <v>25885.401</v>
      </c>
      <c r="F30" s="123"/>
      <c r="G30" s="123"/>
      <c r="H30" s="123"/>
      <c r="I30" s="123"/>
      <c r="J30" s="123"/>
      <c r="K30" s="123"/>
      <c r="L30" s="132">
        <v>70797.336</v>
      </c>
      <c r="M30" s="132">
        <v>42482</v>
      </c>
      <c r="N30" s="121"/>
      <c r="O30" s="123"/>
      <c r="P30" s="123"/>
      <c r="Q30" s="123"/>
      <c r="R30" s="123"/>
      <c r="S30" s="208"/>
      <c r="T30" s="368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6" customFormat="1" ht="12.75">
      <c r="A31" s="134"/>
      <c r="B31" s="94"/>
      <c r="C31" s="94"/>
      <c r="D31" s="95"/>
      <c r="E31" s="9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36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209" t="s">
        <v>20</v>
      </c>
      <c r="B32" s="39"/>
      <c r="C32" s="97">
        <f>SUM(C19:C30)</f>
        <v>840717.94</v>
      </c>
      <c r="D32" s="98">
        <f>SUM(D19:D30)</f>
        <v>525352.542</v>
      </c>
      <c r="E32" s="99">
        <f>SUM(E19:E30)</f>
        <v>269676.848</v>
      </c>
      <c r="F32" s="97"/>
      <c r="G32" s="97"/>
      <c r="H32" s="97"/>
      <c r="I32" s="97"/>
      <c r="J32" s="97"/>
      <c r="K32" s="97"/>
      <c r="L32" s="97">
        <f>SUM(L19:L30)</f>
        <v>743948.4759999999</v>
      </c>
      <c r="M32" s="97">
        <f>SUM(M19:M30)</f>
        <v>442161</v>
      </c>
      <c r="N32" s="97"/>
      <c r="O32" s="97" t="s">
        <v>62</v>
      </c>
      <c r="P32" s="97" t="s">
        <v>63</v>
      </c>
      <c r="Q32" s="97"/>
      <c r="R32" s="97" t="s">
        <v>62</v>
      </c>
      <c r="S32" s="98" t="s">
        <v>63</v>
      </c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34" t="s">
        <v>18</v>
      </c>
      <c r="B33" s="94"/>
      <c r="C33" s="3">
        <f>C32/$C$32</f>
        <v>1</v>
      </c>
      <c r="D33" s="4">
        <f>D32/$D$32</f>
        <v>1</v>
      </c>
      <c r="E33" s="3">
        <f>E32/$C$32</f>
        <v>0.3207697078523149</v>
      </c>
      <c r="F33" s="7"/>
      <c r="G33" s="3"/>
      <c r="H33" s="3"/>
      <c r="I33" s="3"/>
      <c r="J33" s="3"/>
      <c r="K33" s="3"/>
      <c r="L33" s="3">
        <f>L32/$C$32</f>
        <v>0.8848966348927917</v>
      </c>
      <c r="M33" s="3">
        <f>M32/$D$32</f>
        <v>0.8416462558964833</v>
      </c>
      <c r="N33" s="94"/>
      <c r="O33" s="3" t="s">
        <v>62</v>
      </c>
      <c r="P33" s="3" t="s">
        <v>62</v>
      </c>
      <c r="Q33" s="94"/>
      <c r="R33" s="3" t="s">
        <v>62</v>
      </c>
      <c r="S33" s="4" t="s">
        <v>62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209" t="s">
        <v>72</v>
      </c>
      <c r="B34" s="39"/>
      <c r="C34" s="97">
        <f>C17</f>
        <v>1022064</v>
      </c>
      <c r="D34" s="97">
        <f>D17</f>
        <v>623523</v>
      </c>
      <c r="E34" s="170">
        <f>E17</f>
        <v>319018</v>
      </c>
      <c r="F34" s="170"/>
      <c r="G34" s="97"/>
      <c r="H34" s="97"/>
      <c r="I34" s="97"/>
      <c r="J34" s="97"/>
      <c r="K34" s="97"/>
      <c r="L34" s="97">
        <f>L17</f>
        <v>905000.059</v>
      </c>
      <c r="M34" s="97">
        <f>M17</f>
        <v>524789.536</v>
      </c>
      <c r="N34" s="97"/>
      <c r="O34" s="97"/>
      <c r="P34" s="97"/>
      <c r="Q34" s="97"/>
      <c r="R34" s="97"/>
      <c r="S34" s="98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175" t="s">
        <v>19</v>
      </c>
      <c r="B35" s="176"/>
      <c r="C35" s="40">
        <f>C32/C34</f>
        <v>0.8225687823854474</v>
      </c>
      <c r="D35" s="41">
        <f>D32/D34</f>
        <v>0.842555193633595</v>
      </c>
      <c r="E35" s="42">
        <f>E32/E34</f>
        <v>0.8453342695396497</v>
      </c>
      <c r="F35" s="100"/>
      <c r="G35" s="40"/>
      <c r="H35" s="40"/>
      <c r="I35" s="40"/>
      <c r="J35" s="40"/>
      <c r="K35" s="40"/>
      <c r="L35" s="40">
        <f>L32/L34</f>
        <v>0.8220424613254085</v>
      </c>
      <c r="M35" s="40">
        <f>M32/M34</f>
        <v>0.8425491929015902</v>
      </c>
      <c r="N35" s="40"/>
      <c r="O35" s="40" t="s">
        <v>62</v>
      </c>
      <c r="P35" s="40" t="s">
        <v>63</v>
      </c>
      <c r="Q35" s="40"/>
      <c r="R35" s="40" t="s">
        <v>62</v>
      </c>
      <c r="S35" s="41" t="s">
        <v>63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4"/>
      <c r="B36" s="87"/>
      <c r="C36" s="87"/>
      <c r="D36" s="88"/>
      <c r="E36" s="8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19" t="s">
        <v>112</v>
      </c>
      <c r="B37" s="364">
        <v>2021</v>
      </c>
      <c r="C37" s="81">
        <v>76656</v>
      </c>
      <c r="D37" s="82">
        <v>48575</v>
      </c>
      <c r="E37" s="83">
        <v>24384</v>
      </c>
      <c r="F37" s="171" t="s">
        <v>61</v>
      </c>
      <c r="G37" s="90" t="s">
        <v>60</v>
      </c>
      <c r="H37" s="81"/>
      <c r="I37" s="171" t="s">
        <v>61</v>
      </c>
      <c r="J37" s="90" t="s">
        <v>60</v>
      </c>
      <c r="K37" s="90"/>
      <c r="L37" s="210">
        <f>'アルミ(月別集計)'!L38+'亜鉛(月別集計)'!L38</f>
        <v>67404.128</v>
      </c>
      <c r="M37" s="210">
        <f>'アルミ(月別集計)'!M38+'亜鉛(月別集計)'!M38</f>
        <v>40652</v>
      </c>
      <c r="N37" s="205" t="s">
        <v>66</v>
      </c>
      <c r="O37" s="206"/>
      <c r="P37" s="90"/>
      <c r="Q37" s="90"/>
      <c r="R37" s="171" t="s">
        <v>61</v>
      </c>
      <c r="S37" s="20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s="35" customFormat="1" ht="12.75">
      <c r="A38" s="130" t="s">
        <v>7</v>
      </c>
      <c r="B38" s="131"/>
      <c r="C38" s="91">
        <v>78306</v>
      </c>
      <c r="D38" s="92">
        <v>50050</v>
      </c>
      <c r="E38" s="93">
        <v>24456</v>
      </c>
      <c r="F38" s="334"/>
      <c r="G38" s="293"/>
      <c r="H38" s="111"/>
      <c r="I38" s="334"/>
      <c r="J38" s="293"/>
      <c r="K38" s="293"/>
      <c r="L38" s="371">
        <f>'アルミ(月別集計)'!L39+'亜鉛(月別集計)'!L39</f>
        <v>68264.485</v>
      </c>
      <c r="M38" s="371">
        <f>'アルミ(月別集計)'!M39+'亜鉛(月別集計)'!M39</f>
        <v>41422</v>
      </c>
      <c r="N38" s="335"/>
      <c r="O38" s="336"/>
      <c r="P38" s="293"/>
      <c r="Q38" s="293"/>
      <c r="R38" s="334"/>
      <c r="S38" s="207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s="35" customFormat="1" ht="12.75">
      <c r="A39" s="119" t="s">
        <v>8</v>
      </c>
      <c r="B39" s="104"/>
      <c r="C39" s="81">
        <v>89800</v>
      </c>
      <c r="D39" s="82">
        <v>56612</v>
      </c>
      <c r="E39" s="83">
        <v>28663</v>
      </c>
      <c r="F39" s="81"/>
      <c r="G39" s="81"/>
      <c r="H39" s="81"/>
      <c r="I39" s="81"/>
      <c r="J39" s="81"/>
      <c r="K39" s="81"/>
      <c r="L39" s="210">
        <f>'アルミ(月別集計)'!L40+'亜鉛(月別集計)'!L40</f>
        <v>78633.07400000001</v>
      </c>
      <c r="M39" s="197">
        <v>47026</v>
      </c>
      <c r="N39" s="81"/>
      <c r="O39" s="81"/>
      <c r="P39" s="81"/>
      <c r="Q39" s="81"/>
      <c r="R39" s="81"/>
      <c r="S39" s="202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s="35" customFormat="1" ht="12.75">
      <c r="A40" s="130" t="s">
        <v>9</v>
      </c>
      <c r="B40" s="131"/>
      <c r="C40" s="91"/>
      <c r="D40" s="92"/>
      <c r="E40" s="93"/>
      <c r="F40" s="91"/>
      <c r="G40" s="91"/>
      <c r="H40" s="91"/>
      <c r="I40" s="91"/>
      <c r="J40" s="91"/>
      <c r="K40" s="91"/>
      <c r="L40" s="211"/>
      <c r="M40" s="211"/>
      <c r="N40" s="91"/>
      <c r="O40" s="91"/>
      <c r="P40" s="91"/>
      <c r="Q40" s="91"/>
      <c r="R40" s="91"/>
      <c r="S40" s="207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19" t="s">
        <v>10</v>
      </c>
      <c r="B41" s="104"/>
      <c r="C41" s="197"/>
      <c r="D41" s="82"/>
      <c r="E41" s="83"/>
      <c r="F41" s="81"/>
      <c r="G41" s="81"/>
      <c r="H41" s="81"/>
      <c r="I41" s="81"/>
      <c r="J41" s="81"/>
      <c r="K41" s="81"/>
      <c r="L41" s="197"/>
      <c r="M41" s="197"/>
      <c r="N41" s="81"/>
      <c r="O41" s="81"/>
      <c r="P41" s="81"/>
      <c r="Q41" s="81"/>
      <c r="R41" s="81"/>
      <c r="S41" s="202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30" t="s">
        <v>11</v>
      </c>
      <c r="B42" s="131"/>
      <c r="C42" s="211"/>
      <c r="D42" s="37"/>
      <c r="E42" s="38"/>
      <c r="F42" s="91"/>
      <c r="G42" s="91"/>
      <c r="H42" s="91"/>
      <c r="I42" s="91"/>
      <c r="J42" s="91"/>
      <c r="K42" s="91"/>
      <c r="L42" s="211"/>
      <c r="M42" s="211"/>
      <c r="N42" s="91"/>
      <c r="O42" s="91"/>
      <c r="P42" s="91"/>
      <c r="Q42" s="91"/>
      <c r="R42" s="91"/>
      <c r="S42" s="207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19" t="s">
        <v>12</v>
      </c>
      <c r="B43" s="104"/>
      <c r="C43" s="197"/>
      <c r="D43" s="82"/>
      <c r="E43" s="83"/>
      <c r="F43" s="81"/>
      <c r="G43" s="81"/>
      <c r="H43" s="81"/>
      <c r="I43" s="81"/>
      <c r="J43" s="81"/>
      <c r="K43" s="81"/>
      <c r="L43" s="197"/>
      <c r="M43" s="197"/>
      <c r="N43" s="81"/>
      <c r="O43" s="81"/>
      <c r="P43" s="81"/>
      <c r="Q43" s="81"/>
      <c r="R43" s="81"/>
      <c r="S43" s="202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30" t="s">
        <v>13</v>
      </c>
      <c r="B44" s="131"/>
      <c r="C44" s="211"/>
      <c r="D44" s="37"/>
      <c r="E44" s="38"/>
      <c r="F44" s="91"/>
      <c r="G44" s="91"/>
      <c r="H44" s="91"/>
      <c r="I44" s="91"/>
      <c r="J44" s="91"/>
      <c r="K44" s="91"/>
      <c r="L44" s="211"/>
      <c r="M44" s="211"/>
      <c r="N44" s="91"/>
      <c r="O44" s="91"/>
      <c r="P44" s="91"/>
      <c r="Q44" s="91"/>
      <c r="R44" s="91"/>
      <c r="S44" s="207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19" t="s">
        <v>14</v>
      </c>
      <c r="B45" s="104"/>
      <c r="C45" s="197"/>
      <c r="D45" s="82"/>
      <c r="E45" s="83"/>
      <c r="F45" s="81"/>
      <c r="G45" s="81"/>
      <c r="H45" s="81"/>
      <c r="I45" s="81"/>
      <c r="J45" s="81"/>
      <c r="K45" s="81"/>
      <c r="L45" s="197"/>
      <c r="M45" s="197"/>
      <c r="N45" s="81"/>
      <c r="O45" s="81"/>
      <c r="P45" s="81"/>
      <c r="Q45" s="81"/>
      <c r="R45" s="81"/>
      <c r="S45" s="202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30" t="s">
        <v>15</v>
      </c>
      <c r="B46" s="131"/>
      <c r="C46" s="212"/>
      <c r="D46" s="128"/>
      <c r="E46" s="129"/>
      <c r="F46" s="121"/>
      <c r="G46" s="121"/>
      <c r="H46" s="121"/>
      <c r="I46" s="121"/>
      <c r="J46" s="121"/>
      <c r="K46" s="121"/>
      <c r="L46" s="211"/>
      <c r="M46" s="211"/>
      <c r="N46" s="121"/>
      <c r="O46" s="121"/>
      <c r="P46" s="121"/>
      <c r="Q46" s="121"/>
      <c r="R46" s="121"/>
      <c r="S46" s="207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19" t="s">
        <v>16</v>
      </c>
      <c r="B47" s="104"/>
      <c r="C47" s="213"/>
      <c r="D47" s="126"/>
      <c r="E47" s="127"/>
      <c r="F47" s="122"/>
      <c r="G47" s="122"/>
      <c r="H47" s="122"/>
      <c r="I47" s="122"/>
      <c r="J47" s="122"/>
      <c r="K47" s="122"/>
      <c r="L47" s="197"/>
      <c r="M47" s="197"/>
      <c r="N47" s="122"/>
      <c r="O47" s="122"/>
      <c r="P47" s="122"/>
      <c r="Q47" s="122"/>
      <c r="R47" s="122"/>
      <c r="S47" s="202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35" t="s">
        <v>17</v>
      </c>
      <c r="B48" s="94"/>
      <c r="C48" s="212"/>
      <c r="D48" s="128"/>
      <c r="E48" s="129"/>
      <c r="F48" s="123"/>
      <c r="G48" s="123"/>
      <c r="H48" s="123"/>
      <c r="I48" s="123"/>
      <c r="J48" s="123"/>
      <c r="K48" s="123"/>
      <c r="L48" s="212"/>
      <c r="M48" s="212"/>
      <c r="N48" s="123"/>
      <c r="O48" s="123"/>
      <c r="P48" s="123"/>
      <c r="Q48" s="123"/>
      <c r="R48" s="123"/>
      <c r="S48" s="208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ht="12.75">
      <c r="A49" s="134"/>
      <c r="B49" s="94"/>
      <c r="C49" s="94"/>
      <c r="D49" s="95"/>
      <c r="E49" s="96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209" t="s">
        <v>20</v>
      </c>
      <c r="B50" s="39"/>
      <c r="C50" s="97">
        <f>SUM(C37:C48)</f>
        <v>244762</v>
      </c>
      <c r="D50" s="98">
        <f>SUM(D37:D48)</f>
        <v>155237</v>
      </c>
      <c r="E50" s="99">
        <f>SUM(E37:E48)</f>
        <v>77503</v>
      </c>
      <c r="F50" s="97"/>
      <c r="G50" s="97"/>
      <c r="H50" s="97"/>
      <c r="I50" s="97"/>
      <c r="J50" s="97"/>
      <c r="K50" s="97"/>
      <c r="L50" s="97">
        <f>SUM(L37:L48)</f>
        <v>214301.68700000003</v>
      </c>
      <c r="M50" s="97">
        <f>SUM(M37:M48)</f>
        <v>129100</v>
      </c>
      <c r="N50" s="97"/>
      <c r="O50" s="97" t="s">
        <v>62</v>
      </c>
      <c r="P50" s="97" t="s">
        <v>63</v>
      </c>
      <c r="Q50" s="97"/>
      <c r="R50" s="97" t="s">
        <v>62</v>
      </c>
      <c r="S50" s="98" t="s">
        <v>63</v>
      </c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34" t="s">
        <v>18</v>
      </c>
      <c r="B51" s="94"/>
      <c r="C51" s="3">
        <f>C50/$C$50</f>
        <v>1</v>
      </c>
      <c r="D51" s="4">
        <f>D50/$D$50</f>
        <v>1</v>
      </c>
      <c r="E51" s="214">
        <f>E50/$C$50</f>
        <v>0.3166463748457685</v>
      </c>
      <c r="F51" s="3"/>
      <c r="G51" s="3"/>
      <c r="H51" s="3"/>
      <c r="I51" s="3"/>
      <c r="J51" s="3"/>
      <c r="K51" s="3"/>
      <c r="L51" s="3">
        <f>L50/$C$50</f>
        <v>0.8755512988127243</v>
      </c>
      <c r="M51" s="3">
        <f>M50/$D$50</f>
        <v>0.8316316342109162</v>
      </c>
      <c r="N51" s="94"/>
      <c r="O51" s="3" t="s">
        <v>25</v>
      </c>
      <c r="P51" s="3" t="s">
        <v>25</v>
      </c>
      <c r="Q51" s="94"/>
      <c r="R51" s="3" t="s">
        <v>25</v>
      </c>
      <c r="S51" s="4" t="s">
        <v>25</v>
      </c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209" t="s">
        <v>72</v>
      </c>
      <c r="B52" s="39"/>
      <c r="C52" s="97">
        <f>SUM(C19:C21)</f>
        <v>243738</v>
      </c>
      <c r="D52" s="97">
        <f>SUM(D19:D21)</f>
        <v>150407</v>
      </c>
      <c r="E52" s="99">
        <f>SUM(E19:E21)</f>
        <v>76673</v>
      </c>
      <c r="F52" s="170">
        <f aca="true" t="shared" si="0" ref="F52:S52">F32</f>
        <v>0</v>
      </c>
      <c r="G52" s="97">
        <f t="shared" si="0"/>
        <v>0</v>
      </c>
      <c r="H52" s="97">
        <f t="shared" si="0"/>
        <v>0</v>
      </c>
      <c r="I52" s="97">
        <f t="shared" si="0"/>
        <v>0</v>
      </c>
      <c r="J52" s="97">
        <f t="shared" si="0"/>
        <v>0</v>
      </c>
      <c r="K52" s="97">
        <f t="shared" si="0"/>
        <v>0</v>
      </c>
      <c r="L52" s="97">
        <f>SUM(L19:L21)</f>
        <v>215984</v>
      </c>
      <c r="M52" s="97">
        <f>SUM(M19:M21)</f>
        <v>126920</v>
      </c>
      <c r="N52" s="97">
        <f t="shared" si="0"/>
        <v>0</v>
      </c>
      <c r="O52" s="97" t="str">
        <f t="shared" si="0"/>
        <v>　</v>
      </c>
      <c r="P52" s="97" t="str">
        <f t="shared" si="0"/>
        <v>　</v>
      </c>
      <c r="Q52" s="97">
        <f t="shared" si="0"/>
        <v>0</v>
      </c>
      <c r="R52" s="97" t="str">
        <f t="shared" si="0"/>
        <v>　</v>
      </c>
      <c r="S52" s="97" t="str">
        <f t="shared" si="0"/>
        <v>　</v>
      </c>
      <c r="T52" s="134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75" t="s">
        <v>19</v>
      </c>
      <c r="B53" s="176"/>
      <c r="C53" s="40">
        <f>C50/C52</f>
        <v>1.004201232470932</v>
      </c>
      <c r="D53" s="41">
        <f>D50/D52</f>
        <v>1.0321128670873032</v>
      </c>
      <c r="E53" s="42">
        <f>E50/E52</f>
        <v>1.0108251927014724</v>
      </c>
      <c r="F53" s="40"/>
      <c r="G53" s="40"/>
      <c r="H53" s="40"/>
      <c r="I53" s="40"/>
      <c r="J53" s="40"/>
      <c r="K53" s="40"/>
      <c r="L53" s="40">
        <f>L50/L52</f>
        <v>0.9922109369212536</v>
      </c>
      <c r="M53" s="40">
        <f>M50/M52</f>
        <v>1.0171761739678538</v>
      </c>
      <c r="N53" s="40"/>
      <c r="O53" s="40" t="s">
        <v>25</v>
      </c>
      <c r="P53" s="40" t="s">
        <v>25</v>
      </c>
      <c r="Q53" s="40"/>
      <c r="R53" s="40" t="s">
        <v>25</v>
      </c>
      <c r="S53" s="41" t="s">
        <v>25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75" t="s">
        <v>85</v>
      </c>
      <c r="B54" s="75"/>
      <c r="C54" s="75"/>
      <c r="D54" s="75"/>
      <c r="E54" s="75" t="s">
        <v>97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75" t="s">
        <v>102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7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  <row r="80" spans="6:7" ht="12.75">
      <c r="F80" s="72"/>
      <c r="G80" s="7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3">
      <selection activeCell="I45" sqref="I45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12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7" max="17" width="6.125" style="0" customWidth="1"/>
    <col min="19" max="19" width="6.125" style="0" customWidth="1"/>
    <col min="21" max="21" width="6.125" style="0" customWidth="1"/>
    <col min="23" max="23" width="6.125" style="0" customWidth="1"/>
    <col min="25" max="25" width="6.125" style="0" customWidth="1"/>
    <col min="27" max="27" width="6.125" style="0" customWidth="1"/>
  </cols>
  <sheetData>
    <row r="1" spans="1:33" ht="15.75">
      <c r="A1" s="1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39</v>
      </c>
      <c r="C4" s="87"/>
      <c r="D4" s="87"/>
      <c r="E4" s="87"/>
      <c r="F4" s="174" t="s">
        <v>41</v>
      </c>
      <c r="G4" s="88"/>
      <c r="H4" s="87" t="s">
        <v>43</v>
      </c>
      <c r="I4" s="87"/>
      <c r="J4" s="87"/>
      <c r="K4" s="88"/>
      <c r="L4" s="87" t="s">
        <v>45</v>
      </c>
      <c r="M4" s="87"/>
      <c r="N4" s="87"/>
      <c r="O4" s="88"/>
      <c r="P4" s="87" t="s">
        <v>47</v>
      </c>
      <c r="Q4" s="87"/>
      <c r="R4" s="87"/>
      <c r="S4" s="88"/>
      <c r="T4" s="87" t="s">
        <v>49</v>
      </c>
      <c r="U4" s="87"/>
      <c r="V4" s="87"/>
      <c r="W4" s="88"/>
      <c r="X4" s="87" t="s">
        <v>51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53</v>
      </c>
      <c r="C5" s="8" t="s">
        <v>37</v>
      </c>
      <c r="D5" s="176" t="s">
        <v>54</v>
      </c>
      <c r="E5" s="8" t="s">
        <v>37</v>
      </c>
      <c r="F5" s="175" t="s">
        <v>53</v>
      </c>
      <c r="G5" s="9" t="s">
        <v>37</v>
      </c>
      <c r="H5" s="176" t="s">
        <v>53</v>
      </c>
      <c r="I5" s="8" t="s">
        <v>37</v>
      </c>
      <c r="J5" s="176" t="s">
        <v>54</v>
      </c>
      <c r="K5" s="9" t="s">
        <v>37</v>
      </c>
      <c r="L5" s="176" t="s">
        <v>53</v>
      </c>
      <c r="M5" s="8" t="s">
        <v>37</v>
      </c>
      <c r="N5" s="176" t="s">
        <v>54</v>
      </c>
      <c r="O5" s="9" t="s">
        <v>37</v>
      </c>
      <c r="P5" s="176" t="s">
        <v>53</v>
      </c>
      <c r="Q5" s="8" t="s">
        <v>37</v>
      </c>
      <c r="R5" s="176" t="s">
        <v>54</v>
      </c>
      <c r="S5" s="9" t="s">
        <v>37</v>
      </c>
      <c r="T5" s="176" t="s">
        <v>53</v>
      </c>
      <c r="U5" s="8" t="s">
        <v>37</v>
      </c>
      <c r="V5" s="176" t="s">
        <v>54</v>
      </c>
      <c r="W5" s="9" t="s">
        <v>37</v>
      </c>
      <c r="X5" s="176" t="s">
        <v>53</v>
      </c>
      <c r="Y5" s="8" t="s">
        <v>37</v>
      </c>
      <c r="Z5" s="176" t="s">
        <v>54</v>
      </c>
      <c r="AA5" s="9" t="s">
        <v>37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'その他(月別集計)'!A20</f>
        <v>令和2年１月</v>
      </c>
      <c r="B7" s="51">
        <f>+'その他(月別集計)'!C20</f>
        <v>338.513</v>
      </c>
      <c r="C7" s="69">
        <v>0.9854651162790697</v>
      </c>
      <c r="D7" s="51">
        <f>+'その他(月別集計)'!D20</f>
        <v>274.702</v>
      </c>
      <c r="E7" s="69"/>
      <c r="F7" s="215" t="s">
        <v>61</v>
      </c>
      <c r="G7" s="216" t="s">
        <v>65</v>
      </c>
      <c r="H7" s="171" t="s">
        <v>61</v>
      </c>
      <c r="I7" s="217" t="s">
        <v>65</v>
      </c>
      <c r="J7" s="171" t="s">
        <v>61</v>
      </c>
      <c r="K7" s="217" t="s">
        <v>65</v>
      </c>
      <c r="L7" s="215" t="s">
        <v>61</v>
      </c>
      <c r="M7" s="217" t="s">
        <v>65</v>
      </c>
      <c r="N7" s="171" t="s">
        <v>61</v>
      </c>
      <c r="O7" s="216" t="s">
        <v>65</v>
      </c>
      <c r="P7" s="171" t="s">
        <v>61</v>
      </c>
      <c r="Q7" s="217" t="s">
        <v>65</v>
      </c>
      <c r="R7" s="171" t="s">
        <v>61</v>
      </c>
      <c r="S7" s="217" t="s">
        <v>65</v>
      </c>
      <c r="T7" s="215" t="s">
        <v>61</v>
      </c>
      <c r="U7" s="217" t="s">
        <v>65</v>
      </c>
      <c r="V7" s="171" t="s">
        <v>61</v>
      </c>
      <c r="W7" s="216" t="s">
        <v>65</v>
      </c>
      <c r="X7" s="171" t="s">
        <v>61</v>
      </c>
      <c r="Y7" s="217" t="s">
        <v>65</v>
      </c>
      <c r="Z7" s="171" t="s">
        <v>61</v>
      </c>
      <c r="AA7" s="216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'その他(月別集計)'!A21</f>
        <v>２月</v>
      </c>
      <c r="B8" s="36">
        <f>+'その他(月別集計)'!C21</f>
        <v>332.277</v>
      </c>
      <c r="C8" s="70">
        <v>0.8736842105263158</v>
      </c>
      <c r="D8" s="36">
        <f>+'その他(月別集計)'!D21</f>
        <v>268.559</v>
      </c>
      <c r="E8" s="70"/>
      <c r="F8" s="50"/>
      <c r="G8" s="37"/>
      <c r="H8" s="36"/>
      <c r="I8" s="218"/>
      <c r="J8" s="36"/>
      <c r="K8" s="219"/>
      <c r="L8" s="36"/>
      <c r="M8" s="218"/>
      <c r="N8" s="36"/>
      <c r="O8" s="219"/>
      <c r="P8" s="36"/>
      <c r="Q8" s="218"/>
      <c r="R8" s="36"/>
      <c r="S8" s="219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'その他(月別集計)'!A22</f>
        <v>３月</v>
      </c>
      <c r="B9" s="51">
        <f>+'その他(月別集計)'!C22</f>
        <v>363.838</v>
      </c>
      <c r="C9" s="69">
        <v>0.9285714285714286</v>
      </c>
      <c r="D9" s="51">
        <f>+'その他(月別集計)'!D22</f>
        <v>298.915</v>
      </c>
      <c r="E9" s="69"/>
      <c r="F9" s="220"/>
      <c r="G9" s="56"/>
      <c r="H9" s="51"/>
      <c r="I9" s="221"/>
      <c r="J9" s="51"/>
      <c r="K9" s="222"/>
      <c r="L9" s="51"/>
      <c r="M9" s="221"/>
      <c r="N9" s="51"/>
      <c r="O9" s="222"/>
      <c r="P9" s="51"/>
      <c r="Q9" s="221"/>
      <c r="R9" s="51"/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'その他(月別集計)'!A23</f>
        <v>４月</v>
      </c>
      <c r="B10" s="36">
        <f>+'その他(月別集計)'!C23</f>
        <v>301.961</v>
      </c>
      <c r="C10" s="70">
        <v>0.8273972602739726</v>
      </c>
      <c r="D10" s="36">
        <f>+'その他(月別集計)'!D23</f>
        <v>314.345</v>
      </c>
      <c r="E10" s="70"/>
      <c r="F10" s="50"/>
      <c r="G10" s="37"/>
      <c r="H10" s="36"/>
      <c r="I10" s="218"/>
      <c r="J10" s="36"/>
      <c r="K10" s="219"/>
      <c r="L10" s="36"/>
      <c r="M10" s="218"/>
      <c r="N10" s="36"/>
      <c r="O10" s="219"/>
      <c r="P10" s="36"/>
      <c r="Q10" s="218"/>
      <c r="R10" s="36"/>
      <c r="S10" s="219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'その他(月別集計)'!A24</f>
        <v>５月</v>
      </c>
      <c r="B11" s="51">
        <f>+'その他(月別集計)'!C24</f>
        <v>201.041</v>
      </c>
      <c r="C11" s="69">
        <v>0.5878391812865497</v>
      </c>
      <c r="D11" s="51">
        <f>+'その他(月別集計)'!D24</f>
        <v>213.843</v>
      </c>
      <c r="E11" s="69"/>
      <c r="F11" s="220"/>
      <c r="G11" s="56"/>
      <c r="H11" s="51"/>
      <c r="I11" s="221"/>
      <c r="J11" s="51"/>
      <c r="K11" s="222"/>
      <c r="L11" s="51"/>
      <c r="M11" s="221"/>
      <c r="N11" s="51"/>
      <c r="O11" s="222"/>
      <c r="P11" s="51"/>
      <c r="Q11" s="221"/>
      <c r="R11" s="51"/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'その他(月別集計)'!A25</f>
        <v>６月</v>
      </c>
      <c r="B12" s="36">
        <f>+'その他(月別集計)'!C25</f>
        <v>237.395</v>
      </c>
      <c r="C12" s="70">
        <v>0.6821695402298851</v>
      </c>
      <c r="D12" s="36">
        <f>+'その他(月別集計)'!D25</f>
        <v>206.736</v>
      </c>
      <c r="E12" s="70"/>
      <c r="F12" s="50"/>
      <c r="G12" s="37"/>
      <c r="H12" s="36"/>
      <c r="I12" s="218"/>
      <c r="J12" s="36"/>
      <c r="K12" s="219"/>
      <c r="L12" s="36"/>
      <c r="M12" s="218"/>
      <c r="N12" s="36"/>
      <c r="O12" s="219"/>
      <c r="P12" s="36"/>
      <c r="Q12" s="218"/>
      <c r="R12" s="36"/>
      <c r="S12" s="21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'その他(月別集計)'!A26</f>
        <v>７月</v>
      </c>
      <c r="B13" s="51">
        <f>+'その他(月別集計)'!C26</f>
        <v>328.119</v>
      </c>
      <c r="C13" s="69">
        <v>0.9213483146067416</v>
      </c>
      <c r="D13" s="51">
        <f>+'その他(月別集計)'!D26</f>
        <v>246</v>
      </c>
      <c r="E13" s="69"/>
      <c r="F13" s="220"/>
      <c r="G13" s="56"/>
      <c r="H13" s="51"/>
      <c r="I13" s="221"/>
      <c r="J13" s="51"/>
      <c r="K13" s="222"/>
      <c r="L13" s="51"/>
      <c r="M13" s="221"/>
      <c r="N13" s="51"/>
      <c r="O13" s="222"/>
      <c r="P13" s="51"/>
      <c r="Q13" s="221"/>
      <c r="R13" s="51"/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'その他(月別集計)'!A27</f>
        <v>８月</v>
      </c>
      <c r="B14" s="36">
        <f>+'その他(月別集計)'!C27</f>
        <v>260.273</v>
      </c>
      <c r="C14" s="70">
        <v>0.7677669616519175</v>
      </c>
      <c r="D14" s="36">
        <f>+'その他(月別集計)'!D27</f>
        <v>210.424</v>
      </c>
      <c r="E14" s="70"/>
      <c r="F14" s="50"/>
      <c r="G14" s="37"/>
      <c r="H14" s="36"/>
      <c r="I14" s="218"/>
      <c r="J14" s="36"/>
      <c r="K14" s="219"/>
      <c r="L14" s="36"/>
      <c r="M14" s="218"/>
      <c r="N14" s="36"/>
      <c r="O14" s="219"/>
      <c r="P14" s="36"/>
      <c r="Q14" s="218"/>
      <c r="R14" s="36"/>
      <c r="S14" s="21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'その他(月別集計)'!A28</f>
        <v>９月</v>
      </c>
      <c r="B15" s="51">
        <f>+'その他(月別集計)'!C28</f>
        <v>380.514</v>
      </c>
      <c r="C15" s="69">
        <v>1.1257810650887574</v>
      </c>
      <c r="D15" s="51">
        <f>+'その他(月別集計)'!D28</f>
        <v>266.62</v>
      </c>
      <c r="E15" s="69"/>
      <c r="F15" s="220"/>
      <c r="G15" s="56"/>
      <c r="H15" s="51"/>
      <c r="I15" s="221"/>
      <c r="J15" s="51"/>
      <c r="K15" s="222"/>
      <c r="L15" s="51"/>
      <c r="M15" s="221"/>
      <c r="N15" s="51"/>
      <c r="O15" s="222"/>
      <c r="P15" s="51"/>
      <c r="Q15" s="221"/>
      <c r="R15" s="51"/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'その他(月別集計)'!A29</f>
        <v>１０月</v>
      </c>
      <c r="B16" s="36">
        <f>+'その他(月別集計)'!C29</f>
        <v>402.634</v>
      </c>
      <c r="C16" s="70">
        <v>1.1569942528735633</v>
      </c>
      <c r="D16" s="36">
        <f>+'その他(月別集計)'!D29</f>
        <v>313.041</v>
      </c>
      <c r="E16" s="70"/>
      <c r="F16" s="50"/>
      <c r="G16" s="37"/>
      <c r="H16" s="36"/>
      <c r="I16" s="218"/>
      <c r="J16" s="36"/>
      <c r="K16" s="219"/>
      <c r="L16" s="36"/>
      <c r="M16" s="218"/>
      <c r="N16" s="36"/>
      <c r="O16" s="219"/>
      <c r="P16" s="36"/>
      <c r="Q16" s="218"/>
      <c r="R16" s="36"/>
      <c r="S16" s="21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'その他(月別集計)'!A30</f>
        <v>１１月</v>
      </c>
      <c r="B17" s="51">
        <f>+'その他(月別集計)'!C30</f>
        <v>368.32</v>
      </c>
      <c r="C17" s="69">
        <v>1.0706976744186045</v>
      </c>
      <c r="D17" s="51">
        <f>+'その他(月別集計)'!D30</f>
        <v>287.927</v>
      </c>
      <c r="E17" s="69"/>
      <c r="F17" s="220"/>
      <c r="G17" s="56"/>
      <c r="H17" s="51"/>
      <c r="I17" s="221"/>
      <c r="J17" s="51"/>
      <c r="K17" s="222"/>
      <c r="L17" s="51"/>
      <c r="M17" s="221"/>
      <c r="N17" s="51"/>
      <c r="O17" s="222"/>
      <c r="P17" s="51"/>
      <c r="Q17" s="221"/>
      <c r="R17" s="51"/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'その他(月別集計)'!A31</f>
        <v>１２月</v>
      </c>
      <c r="B18" s="223">
        <f>+'その他(月別集計)'!C31</f>
        <v>347.696</v>
      </c>
      <c r="C18" s="154">
        <v>1.0136909620991255</v>
      </c>
      <c r="D18" s="223">
        <f>+'その他(月別集計)'!D31</f>
        <v>284.447</v>
      </c>
      <c r="E18" s="154"/>
      <c r="F18" s="224"/>
      <c r="G18" s="225"/>
      <c r="H18" s="223"/>
      <c r="I18" s="40"/>
      <c r="J18" s="223"/>
      <c r="K18" s="41"/>
      <c r="L18" s="223"/>
      <c r="M18" s="40"/>
      <c r="N18" s="223"/>
      <c r="O18" s="41"/>
      <c r="P18" s="223"/>
      <c r="Q18" s="40"/>
      <c r="R18" s="223"/>
      <c r="S18" s="4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36"/>
      <c r="C19" s="70"/>
      <c r="D19" s="36"/>
      <c r="E19" s="94"/>
      <c r="F19" s="50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56</v>
      </c>
      <c r="B20" s="226">
        <f>+'その他(月別集計)'!C33</f>
        <v>3862.581</v>
      </c>
      <c r="C20" s="77"/>
      <c r="D20" s="226">
        <f>+'その他(月別集計)'!D33</f>
        <v>3185.559</v>
      </c>
      <c r="E20" s="226"/>
      <c r="F20" s="170"/>
      <c r="G20" s="98"/>
      <c r="H20" s="97"/>
      <c r="I20" s="227"/>
      <c r="J20" s="97"/>
      <c r="K20" s="228"/>
      <c r="L20" s="97"/>
      <c r="M20" s="227"/>
      <c r="N20" s="97"/>
      <c r="O20" s="228"/>
      <c r="P20" s="97"/>
      <c r="Q20" s="227"/>
      <c r="R20" s="97"/>
      <c r="S20" s="228"/>
      <c r="T20" s="97"/>
      <c r="U20" s="227"/>
      <c r="V20" s="97"/>
      <c r="W20" s="228"/>
      <c r="X20" s="97"/>
      <c r="Y20" s="227"/>
      <c r="Z20" s="97"/>
      <c r="AA20" s="228"/>
      <c r="AB20" s="110"/>
      <c r="AC20" s="110"/>
      <c r="AD20" s="110"/>
      <c r="AE20" s="110"/>
      <c r="AF20" s="110"/>
      <c r="AG20" s="110"/>
    </row>
    <row r="21" spans="1:33" ht="12.75">
      <c r="A21" s="134" t="s">
        <v>74</v>
      </c>
      <c r="B21" s="36">
        <f>+'その他(月別集計)'!C34</f>
        <v>4240</v>
      </c>
      <c r="C21" s="70"/>
      <c r="D21" s="36">
        <f>+'その他(月別集計)'!D34</f>
        <v>3732</v>
      </c>
      <c r="E21" s="36"/>
      <c r="F21" s="50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110"/>
      <c r="AC21" s="110"/>
      <c r="AD21" s="110"/>
      <c r="AE21" s="110"/>
      <c r="AF21" s="110"/>
      <c r="AG21" s="110"/>
    </row>
    <row r="22" spans="1:33" ht="12.75">
      <c r="A22" s="209" t="s">
        <v>55</v>
      </c>
      <c r="B22" s="227">
        <f>B20/$B$20</f>
        <v>1</v>
      </c>
      <c r="C22" s="10"/>
      <c r="D22" s="10">
        <f>D20/$D$20</f>
        <v>1</v>
      </c>
      <c r="E22" s="10"/>
      <c r="F22" s="13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34" t="s">
        <v>57</v>
      </c>
      <c r="B23" s="40">
        <f>B20/B21</f>
        <v>0.9109860849056604</v>
      </c>
      <c r="C23" s="40"/>
      <c r="D23" s="40">
        <f>D20/D21</f>
        <v>0.8535795819935692</v>
      </c>
      <c r="E23" s="3"/>
      <c r="F23" s="7"/>
      <c r="G23" s="4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3"/>
      <c r="Y23" s="3"/>
      <c r="Z23" s="3"/>
      <c r="AA23" s="4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'その他(月別集計)'!A38</f>
        <v>令和3年１月</v>
      </c>
      <c r="B25" s="51">
        <f>+'その他(月別集計)'!C38</f>
        <v>323</v>
      </c>
      <c r="C25" s="69">
        <f aca="true" t="shared" si="0" ref="C25:C36">B25/B7</f>
        <v>0.9541731041348487</v>
      </c>
      <c r="D25" s="51">
        <f>+'その他(月別集計)'!D38</f>
        <v>294</v>
      </c>
      <c r="E25" s="69">
        <f aca="true" t="shared" si="1" ref="E25:E36">D25/D7</f>
        <v>1.0702506716369011</v>
      </c>
      <c r="F25" s="215" t="s">
        <v>61</v>
      </c>
      <c r="G25" s="216" t="s">
        <v>65</v>
      </c>
      <c r="H25" s="171" t="s">
        <v>61</v>
      </c>
      <c r="I25" s="217" t="s">
        <v>60</v>
      </c>
      <c r="J25" s="171" t="s">
        <v>61</v>
      </c>
      <c r="K25" s="217" t="s">
        <v>65</v>
      </c>
      <c r="L25" s="215" t="s">
        <v>61</v>
      </c>
      <c r="M25" s="217" t="s">
        <v>60</v>
      </c>
      <c r="N25" s="171" t="s">
        <v>61</v>
      </c>
      <c r="O25" s="216" t="s">
        <v>65</v>
      </c>
      <c r="P25" s="171" t="s">
        <v>61</v>
      </c>
      <c r="Q25" s="217" t="s">
        <v>60</v>
      </c>
      <c r="R25" s="171" t="s">
        <v>61</v>
      </c>
      <c r="S25" s="217" t="s">
        <v>65</v>
      </c>
      <c r="T25" s="215" t="s">
        <v>61</v>
      </c>
      <c r="U25" s="217" t="s">
        <v>60</v>
      </c>
      <c r="V25" s="171" t="s">
        <v>61</v>
      </c>
      <c r="W25" s="216" t="s">
        <v>65</v>
      </c>
      <c r="X25" s="171" t="s">
        <v>61</v>
      </c>
      <c r="Y25" s="217" t="s">
        <v>60</v>
      </c>
      <c r="Z25" s="171" t="s">
        <v>61</v>
      </c>
      <c r="AA25" s="216" t="s">
        <v>65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'その他(月別集計)'!A39</f>
        <v>２月</v>
      </c>
      <c r="B26" s="36">
        <f>+'その他(月別集計)'!C39</f>
        <v>347</v>
      </c>
      <c r="C26" s="71">
        <f t="shared" si="0"/>
        <v>1.0443094165410185</v>
      </c>
      <c r="D26" s="36">
        <f>+'その他(月別集計)'!D39</f>
        <v>305</v>
      </c>
      <c r="E26" s="71">
        <f t="shared" si="1"/>
        <v>1.1356908537788715</v>
      </c>
      <c r="F26" s="50"/>
      <c r="G26" s="229"/>
      <c r="H26" s="36"/>
      <c r="I26" s="230"/>
      <c r="J26" s="36"/>
      <c r="K26" s="229"/>
      <c r="L26" s="36"/>
      <c r="M26" s="230"/>
      <c r="N26" s="36"/>
      <c r="O26" s="229"/>
      <c r="P26" s="36"/>
      <c r="Q26" s="230"/>
      <c r="R26" s="36"/>
      <c r="S26" s="229"/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'その他(月別集計)'!A40</f>
        <v>３月</v>
      </c>
      <c r="B27" s="51">
        <f>+'その他(月別集計)'!C40</f>
        <v>398</v>
      </c>
      <c r="C27" s="69">
        <f t="shared" si="0"/>
        <v>1.0938934360896881</v>
      </c>
      <c r="D27" s="51">
        <f>+'その他(月別集計)'!D40</f>
        <v>332</v>
      </c>
      <c r="E27" s="69">
        <f t="shared" si="1"/>
        <v>1.1106836391616346</v>
      </c>
      <c r="F27" s="220"/>
      <c r="G27" s="222"/>
      <c r="H27" s="51"/>
      <c r="I27" s="221"/>
      <c r="J27" s="51"/>
      <c r="K27" s="222"/>
      <c r="L27" s="51"/>
      <c r="M27" s="221"/>
      <c r="N27" s="51"/>
      <c r="O27" s="222"/>
      <c r="P27" s="51"/>
      <c r="Q27" s="221"/>
      <c r="R27" s="51"/>
      <c r="S27" s="222"/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'その他(月別集計)'!A41</f>
        <v>４月</v>
      </c>
      <c r="B28" s="36">
        <f>+'その他(月別集計)'!C41</f>
        <v>0</v>
      </c>
      <c r="C28" s="71">
        <f t="shared" si="0"/>
        <v>0</v>
      </c>
      <c r="D28" s="36">
        <f>+'その他(月別集計)'!D41</f>
        <v>0</v>
      </c>
      <c r="E28" s="71">
        <f t="shared" si="1"/>
        <v>0</v>
      </c>
      <c r="F28" s="50"/>
      <c r="G28" s="229"/>
      <c r="H28" s="36"/>
      <c r="I28" s="230"/>
      <c r="J28" s="36"/>
      <c r="K28" s="229"/>
      <c r="L28" s="36"/>
      <c r="M28" s="230"/>
      <c r="N28" s="36"/>
      <c r="O28" s="229"/>
      <c r="P28" s="36"/>
      <c r="Q28" s="230"/>
      <c r="R28" s="36"/>
      <c r="S28" s="229"/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'その他(月別集計)'!A42</f>
        <v>５月</v>
      </c>
      <c r="B29" s="51">
        <f>+'その他(月別集計)'!C42</f>
        <v>0</v>
      </c>
      <c r="C29" s="69">
        <f t="shared" si="0"/>
        <v>0</v>
      </c>
      <c r="D29" s="51">
        <f>+'その他(月別集計)'!D42</f>
        <v>0</v>
      </c>
      <c r="E29" s="69">
        <f t="shared" si="1"/>
        <v>0</v>
      </c>
      <c r="F29" s="220"/>
      <c r="G29" s="222"/>
      <c r="H29" s="51"/>
      <c r="I29" s="221"/>
      <c r="J29" s="51"/>
      <c r="K29" s="222"/>
      <c r="L29" s="51"/>
      <c r="M29" s="221"/>
      <c r="N29" s="51"/>
      <c r="O29" s="222"/>
      <c r="P29" s="51"/>
      <c r="Q29" s="221"/>
      <c r="R29" s="51"/>
      <c r="S29" s="222"/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'その他(月別集計)'!A43</f>
        <v>６月</v>
      </c>
      <c r="B30" s="36">
        <f>+'その他(月別集計)'!C43</f>
        <v>0</v>
      </c>
      <c r="C30" s="71">
        <f t="shared" si="0"/>
        <v>0</v>
      </c>
      <c r="D30" s="36">
        <f>+'その他(月別集計)'!D43</f>
        <v>0</v>
      </c>
      <c r="E30" s="71">
        <f t="shared" si="1"/>
        <v>0</v>
      </c>
      <c r="F30" s="50"/>
      <c r="G30" s="229"/>
      <c r="H30" s="36"/>
      <c r="I30" s="230"/>
      <c r="J30" s="36"/>
      <c r="K30" s="229"/>
      <c r="L30" s="36"/>
      <c r="M30" s="230"/>
      <c r="N30" s="36"/>
      <c r="O30" s="229"/>
      <c r="P30" s="36"/>
      <c r="Q30" s="230"/>
      <c r="R30" s="36"/>
      <c r="S30" s="229"/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'その他(月別集計)'!A44</f>
        <v>７月</v>
      </c>
      <c r="B31" s="51">
        <f>+'その他(月別集計)'!C44</f>
        <v>0</v>
      </c>
      <c r="C31" s="69">
        <f t="shared" si="0"/>
        <v>0</v>
      </c>
      <c r="D31" s="51">
        <f>+'その他(月別集計)'!D44</f>
        <v>0</v>
      </c>
      <c r="E31" s="69">
        <f t="shared" si="1"/>
        <v>0</v>
      </c>
      <c r="F31" s="220"/>
      <c r="G31" s="222"/>
      <c r="H31" s="51"/>
      <c r="I31" s="221"/>
      <c r="J31" s="51"/>
      <c r="K31" s="222"/>
      <c r="L31" s="51"/>
      <c r="M31" s="221"/>
      <c r="N31" s="51"/>
      <c r="O31" s="222"/>
      <c r="P31" s="51"/>
      <c r="Q31" s="221"/>
      <c r="R31" s="51"/>
      <c r="S31" s="222"/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'その他(月別集計)'!A45</f>
        <v>８月</v>
      </c>
      <c r="B32" s="36">
        <f>+'その他(月別集計)'!C45</f>
        <v>0</v>
      </c>
      <c r="C32" s="71">
        <f t="shared" si="0"/>
        <v>0</v>
      </c>
      <c r="D32" s="36">
        <f>+'その他(月別集計)'!D45</f>
        <v>0</v>
      </c>
      <c r="E32" s="71">
        <f t="shared" si="1"/>
        <v>0</v>
      </c>
      <c r="F32" s="50"/>
      <c r="G32" s="229"/>
      <c r="H32" s="36"/>
      <c r="I32" s="230"/>
      <c r="J32" s="36"/>
      <c r="K32" s="229"/>
      <c r="L32" s="36"/>
      <c r="M32" s="230"/>
      <c r="N32" s="36"/>
      <c r="O32" s="229"/>
      <c r="P32" s="36"/>
      <c r="Q32" s="230"/>
      <c r="R32" s="36"/>
      <c r="S32" s="229"/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'その他(月別集計)'!A46</f>
        <v>９月</v>
      </c>
      <c r="B33" s="51">
        <f>+'その他(月別集計)'!C46</f>
        <v>0</v>
      </c>
      <c r="C33" s="69">
        <f t="shared" si="0"/>
        <v>0</v>
      </c>
      <c r="D33" s="51">
        <f>+'その他(月別集計)'!D46</f>
        <v>0</v>
      </c>
      <c r="E33" s="69">
        <f t="shared" si="1"/>
        <v>0</v>
      </c>
      <c r="F33" s="220"/>
      <c r="G33" s="222"/>
      <c r="H33" s="51"/>
      <c r="I33" s="221"/>
      <c r="J33" s="51"/>
      <c r="K33" s="222"/>
      <c r="L33" s="51"/>
      <c r="M33" s="221"/>
      <c r="N33" s="51"/>
      <c r="O33" s="222"/>
      <c r="P33" s="51"/>
      <c r="Q33" s="221"/>
      <c r="R33" s="51"/>
      <c r="S33" s="222"/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'その他(月別集計)'!A47</f>
        <v>１０月</v>
      </c>
      <c r="B34" s="36">
        <f>+'その他(月別集計)'!C47</f>
        <v>0</v>
      </c>
      <c r="C34" s="71">
        <f t="shared" si="0"/>
        <v>0</v>
      </c>
      <c r="D34" s="36">
        <f>+'その他(月別集計)'!D47</f>
        <v>0</v>
      </c>
      <c r="E34" s="71">
        <f t="shared" si="1"/>
        <v>0</v>
      </c>
      <c r="F34" s="50"/>
      <c r="G34" s="229"/>
      <c r="H34" s="36"/>
      <c r="I34" s="230"/>
      <c r="J34" s="36"/>
      <c r="K34" s="229"/>
      <c r="L34" s="36"/>
      <c r="M34" s="230"/>
      <c r="N34" s="36"/>
      <c r="O34" s="229"/>
      <c r="P34" s="36"/>
      <c r="Q34" s="230"/>
      <c r="R34" s="36"/>
      <c r="S34" s="229"/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'その他(月別集計)'!A48</f>
        <v>１１月</v>
      </c>
      <c r="B35" s="51">
        <f>+'その他(月別集計)'!C48</f>
        <v>0</v>
      </c>
      <c r="C35" s="69">
        <f t="shared" si="0"/>
        <v>0</v>
      </c>
      <c r="D35" s="51">
        <f>+'その他(月別集計)'!D48</f>
        <v>0</v>
      </c>
      <c r="E35" s="69">
        <f t="shared" si="1"/>
        <v>0</v>
      </c>
      <c r="F35" s="220"/>
      <c r="G35" s="222"/>
      <c r="H35" s="51"/>
      <c r="I35" s="221"/>
      <c r="J35" s="51"/>
      <c r="K35" s="222"/>
      <c r="L35" s="51"/>
      <c r="M35" s="221"/>
      <c r="N35" s="51"/>
      <c r="O35" s="222"/>
      <c r="P35" s="51"/>
      <c r="Q35" s="221"/>
      <c r="R35" s="51"/>
      <c r="S35" s="222"/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'その他(月別集計)'!A49</f>
        <v>１２月</v>
      </c>
      <c r="B36" s="223">
        <f>+'その他(月別集計)'!C49</f>
        <v>0</v>
      </c>
      <c r="C36" s="153">
        <f t="shared" si="0"/>
        <v>0</v>
      </c>
      <c r="D36" s="223">
        <f>+'その他(月別集計)'!D49</f>
        <v>0</v>
      </c>
      <c r="E36" s="153">
        <f t="shared" si="1"/>
        <v>0</v>
      </c>
      <c r="F36" s="224"/>
      <c r="G36" s="231"/>
      <c r="H36" s="223"/>
      <c r="I36" s="232"/>
      <c r="J36" s="223"/>
      <c r="K36" s="231"/>
      <c r="L36" s="223"/>
      <c r="M36" s="232"/>
      <c r="N36" s="223"/>
      <c r="O36" s="231"/>
      <c r="P36" s="223"/>
      <c r="Q36" s="232"/>
      <c r="R36" s="223"/>
      <c r="S36" s="231"/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56</v>
      </c>
      <c r="B38" s="97">
        <f>SUM(B25:B36)</f>
        <v>1068</v>
      </c>
      <c r="C38" s="97"/>
      <c r="D38" s="97">
        <f>SUM(D25:D36)</f>
        <v>931</v>
      </c>
      <c r="E38" s="97"/>
      <c r="F38" s="170"/>
      <c r="G38" s="98"/>
      <c r="H38" s="97"/>
      <c r="I38" s="97"/>
      <c r="J38" s="97"/>
      <c r="K38" s="98"/>
      <c r="L38" s="97"/>
      <c r="M38" s="97"/>
      <c r="N38" s="97"/>
      <c r="O38" s="98"/>
      <c r="P38" s="97"/>
      <c r="Q38" s="97"/>
      <c r="R38" s="97"/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74</v>
      </c>
      <c r="B39" s="36">
        <f>'その他(月別集計)'!C52</f>
        <v>1034.628</v>
      </c>
      <c r="C39" s="36"/>
      <c r="D39" s="36">
        <f>'その他(月別集計)'!D52</f>
        <v>842.1759999999999</v>
      </c>
      <c r="E39" s="233"/>
      <c r="F39" s="50"/>
      <c r="G39" s="234"/>
      <c r="H39" s="36"/>
      <c r="I39" s="233"/>
      <c r="J39" s="36"/>
      <c r="K39" s="234"/>
      <c r="L39" s="36"/>
      <c r="M39" s="233"/>
      <c r="N39" s="36"/>
      <c r="O39" s="234"/>
      <c r="P39" s="36"/>
      <c r="Q39" s="233"/>
      <c r="R39" s="36"/>
      <c r="S39" s="234"/>
      <c r="T39" s="36"/>
      <c r="U39" s="233"/>
      <c r="V39" s="36"/>
      <c r="W39" s="234"/>
      <c r="X39" s="36"/>
      <c r="Y39" s="233"/>
      <c r="Z39" s="36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55</v>
      </c>
      <c r="B40" s="10">
        <f>B38/$B$38</f>
        <v>1</v>
      </c>
      <c r="C40" s="10"/>
      <c r="D40" s="10">
        <f>D38/$D$38</f>
        <v>1</v>
      </c>
      <c r="E40" s="10"/>
      <c r="F40" s="13"/>
      <c r="G40" s="11"/>
      <c r="H40" s="10"/>
      <c r="I40" s="10"/>
      <c r="J40" s="10"/>
      <c r="K40" s="11"/>
      <c r="L40" s="10"/>
      <c r="M40" s="10"/>
      <c r="N40" s="10"/>
      <c r="O40" s="11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57</v>
      </c>
      <c r="B41" s="40">
        <f>B38/B39</f>
        <v>1.0322550713879772</v>
      </c>
      <c r="C41" s="40"/>
      <c r="D41" s="40">
        <f>D38/D39</f>
        <v>1.1054696405501938</v>
      </c>
      <c r="E41" s="40"/>
      <c r="F41" s="235"/>
      <c r="G41" s="41"/>
      <c r="H41" s="40"/>
      <c r="I41" s="40"/>
      <c r="J41" s="40"/>
      <c r="K41" s="41"/>
      <c r="L41" s="40"/>
      <c r="M41" s="40"/>
      <c r="N41" s="40"/>
      <c r="O41" s="41"/>
      <c r="P41" s="40"/>
      <c r="Q41" s="40"/>
      <c r="R41" s="40"/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">
      <pane ySplit="5" topLeftCell="A33" activePane="bottomLeft" state="frozen"/>
      <selection pane="topLeft" activeCell="I45" sqref="I45"/>
      <selection pane="bottomLeft" activeCell="I45" sqref="I45"/>
    </sheetView>
  </sheetViews>
  <sheetFormatPr defaultColWidth="9.00390625" defaultRowHeight="13.5"/>
  <cols>
    <col min="1" max="1" width="11.50390625" style="0" customWidth="1"/>
    <col min="2" max="2" width="6.875" style="0" customWidth="1"/>
    <col min="3" max="3" width="10.75390625" style="0" customWidth="1"/>
    <col min="4" max="4" width="11.125" style="0" customWidth="1"/>
    <col min="5" max="5" width="10.25390625" style="0" customWidth="1"/>
    <col min="6" max="6" width="10.75390625" style="0" customWidth="1"/>
    <col min="7" max="7" width="10.50390625" style="0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94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33</v>
      </c>
      <c r="B3" s="110"/>
      <c r="C3" s="110"/>
      <c r="D3" s="176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314">
        <v>1057689</v>
      </c>
      <c r="D6" s="314">
        <v>641027</v>
      </c>
      <c r="E6" s="327">
        <v>301360</v>
      </c>
      <c r="F6" s="314">
        <v>55166</v>
      </c>
      <c r="G6" s="314">
        <v>41910</v>
      </c>
      <c r="H6" s="314"/>
      <c r="I6" s="314">
        <v>26760</v>
      </c>
      <c r="J6" s="314">
        <v>30447</v>
      </c>
      <c r="K6" s="314"/>
      <c r="L6" s="314">
        <v>895229</v>
      </c>
      <c r="M6" s="314">
        <v>511725</v>
      </c>
      <c r="N6" s="314"/>
      <c r="O6" s="314">
        <v>45338</v>
      </c>
      <c r="P6" s="314">
        <v>30095</v>
      </c>
      <c r="Q6" s="314"/>
      <c r="R6" s="314">
        <v>35196</v>
      </c>
      <c r="S6" s="326">
        <v>26849</v>
      </c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733584</v>
      </c>
      <c r="D7" s="92">
        <v>406725</v>
      </c>
      <c r="E7" s="93">
        <v>233314</v>
      </c>
      <c r="F7" s="91">
        <v>32644</v>
      </c>
      <c r="G7" s="91">
        <v>24501</v>
      </c>
      <c r="H7" s="91"/>
      <c r="I7" s="91">
        <v>17019</v>
      </c>
      <c r="J7" s="91">
        <v>18553</v>
      </c>
      <c r="K7" s="91"/>
      <c r="L7" s="91">
        <v>639065</v>
      </c>
      <c r="M7" s="91">
        <v>331383</v>
      </c>
      <c r="N7" s="91"/>
      <c r="O7" s="91">
        <v>23306</v>
      </c>
      <c r="P7" s="91">
        <v>15692</v>
      </c>
      <c r="Q7" s="91"/>
      <c r="R7" s="91">
        <v>21549</v>
      </c>
      <c r="S7" s="92">
        <v>16595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314">
        <v>949118</v>
      </c>
      <c r="D8" s="314">
        <v>528401</v>
      </c>
      <c r="E8" s="327">
        <v>297894</v>
      </c>
      <c r="F8" s="314">
        <v>43041</v>
      </c>
      <c r="G8" s="314">
        <v>33171</v>
      </c>
      <c r="H8" s="314"/>
      <c r="I8" s="314">
        <v>19909</v>
      </c>
      <c r="J8" s="314">
        <v>21368</v>
      </c>
      <c r="K8" s="314"/>
      <c r="L8" s="314">
        <v>824095</v>
      </c>
      <c r="M8" s="314">
        <v>427517</v>
      </c>
      <c r="N8" s="314"/>
      <c r="O8" s="314">
        <v>33942</v>
      </c>
      <c r="P8" s="314">
        <v>24099</v>
      </c>
      <c r="Q8" s="314"/>
      <c r="R8" s="314">
        <v>28131</v>
      </c>
      <c r="S8" s="326">
        <v>22247</v>
      </c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91">
        <v>902028</v>
      </c>
      <c r="D9" s="92">
        <v>513386</v>
      </c>
      <c r="E9" s="93">
        <v>275695</v>
      </c>
      <c r="F9" s="91">
        <v>41717</v>
      </c>
      <c r="G9" s="91">
        <v>32014</v>
      </c>
      <c r="H9" s="91"/>
      <c r="I9" s="91">
        <v>18946</v>
      </c>
      <c r="J9" s="91">
        <v>20665</v>
      </c>
      <c r="K9" s="91"/>
      <c r="L9" s="91">
        <v>780694</v>
      </c>
      <c r="M9" s="91">
        <v>417176</v>
      </c>
      <c r="N9" s="91"/>
      <c r="O9" s="91">
        <v>33362</v>
      </c>
      <c r="P9" s="91">
        <v>22798</v>
      </c>
      <c r="Q9" s="91"/>
      <c r="R9" s="91">
        <v>27309</v>
      </c>
      <c r="S9" s="92">
        <v>20734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14">
        <v>978523</v>
      </c>
      <c r="D10" s="314">
        <v>538278</v>
      </c>
      <c r="E10" s="327">
        <v>322209</v>
      </c>
      <c r="F10" s="314">
        <v>38989</v>
      </c>
      <c r="G10" s="314">
        <v>28418</v>
      </c>
      <c r="H10" s="314"/>
      <c r="I10" s="314">
        <v>18583</v>
      </c>
      <c r="J10" s="314">
        <v>20152</v>
      </c>
      <c r="K10" s="314"/>
      <c r="L10" s="314">
        <v>860793</v>
      </c>
      <c r="M10" s="314">
        <v>448102</v>
      </c>
      <c r="N10" s="314"/>
      <c r="O10" s="314">
        <v>32484</v>
      </c>
      <c r="P10" s="314">
        <v>21974</v>
      </c>
      <c r="Q10" s="314"/>
      <c r="R10" s="314">
        <v>27674</v>
      </c>
      <c r="S10" s="326">
        <v>19632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91">
        <v>958503</v>
      </c>
      <c r="D11" s="92">
        <v>532851</v>
      </c>
      <c r="E11" s="93">
        <v>309015</v>
      </c>
      <c r="F11" s="91">
        <v>32866</v>
      </c>
      <c r="G11" s="91">
        <v>24577</v>
      </c>
      <c r="H11" s="91"/>
      <c r="I11" s="91">
        <v>17508</v>
      </c>
      <c r="J11" s="91">
        <v>19907</v>
      </c>
      <c r="K11" s="91"/>
      <c r="L11" s="91">
        <v>851841</v>
      </c>
      <c r="M11" s="91">
        <v>448879</v>
      </c>
      <c r="N11" s="91"/>
      <c r="O11" s="91">
        <v>28720</v>
      </c>
      <c r="P11" s="91">
        <v>19390</v>
      </c>
      <c r="Q11" s="91"/>
      <c r="R11" s="91">
        <v>27568</v>
      </c>
      <c r="S11" s="92">
        <v>20099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975508</v>
      </c>
      <c r="D12" s="82">
        <v>553149</v>
      </c>
      <c r="E12" s="83">
        <v>317289</v>
      </c>
      <c r="F12" s="81">
        <v>29260</v>
      </c>
      <c r="G12" s="81">
        <v>23232</v>
      </c>
      <c r="H12" s="81"/>
      <c r="I12" s="81">
        <v>17911</v>
      </c>
      <c r="J12" s="81">
        <v>20327</v>
      </c>
      <c r="K12" s="81"/>
      <c r="L12" s="81">
        <v>869473</v>
      </c>
      <c r="M12" s="81">
        <v>468556</v>
      </c>
      <c r="N12" s="81"/>
      <c r="O12" s="81">
        <v>28593</v>
      </c>
      <c r="P12" s="81">
        <v>19210</v>
      </c>
      <c r="Q12" s="81"/>
      <c r="R12" s="81">
        <v>30271</v>
      </c>
      <c r="S12" s="82">
        <v>21824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 customHeight="1">
      <c r="A13" s="130" t="s">
        <v>100</v>
      </c>
      <c r="B13" s="143">
        <v>2015</v>
      </c>
      <c r="C13" s="91">
        <v>953570</v>
      </c>
      <c r="D13" s="92">
        <v>555179</v>
      </c>
      <c r="E13" s="93">
        <v>302466</v>
      </c>
      <c r="F13" s="91">
        <v>28378</v>
      </c>
      <c r="G13" s="91">
        <v>23595</v>
      </c>
      <c r="H13" s="91"/>
      <c r="I13" s="91">
        <v>17839</v>
      </c>
      <c r="J13" s="91">
        <v>20432</v>
      </c>
      <c r="K13" s="91"/>
      <c r="L13" s="91">
        <v>849252</v>
      </c>
      <c r="M13" s="91">
        <v>469392</v>
      </c>
      <c r="N13" s="91"/>
      <c r="O13" s="91">
        <v>27155</v>
      </c>
      <c r="P13" s="91">
        <v>18989</v>
      </c>
      <c r="Q13" s="91"/>
      <c r="R13" s="91">
        <v>30946</v>
      </c>
      <c r="S13" s="92">
        <v>22771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960888</v>
      </c>
      <c r="D14" s="82">
        <v>543372</v>
      </c>
      <c r="E14" s="83">
        <v>306641</v>
      </c>
      <c r="F14" s="81">
        <v>26758</v>
      </c>
      <c r="G14" s="81">
        <v>21842</v>
      </c>
      <c r="H14" s="81"/>
      <c r="I14" s="81">
        <v>16333</v>
      </c>
      <c r="J14" s="81">
        <v>18317</v>
      </c>
      <c r="K14" s="81"/>
      <c r="L14" s="81">
        <v>860549</v>
      </c>
      <c r="M14" s="81">
        <v>463933</v>
      </c>
      <c r="N14" s="81"/>
      <c r="O14" s="81">
        <v>25810</v>
      </c>
      <c r="P14" s="81">
        <v>16596</v>
      </c>
      <c r="Q14" s="81"/>
      <c r="R14" s="81">
        <v>31438</v>
      </c>
      <c r="S14" s="82">
        <v>22684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30" t="s">
        <v>106</v>
      </c>
      <c r="B15" s="143">
        <v>2017</v>
      </c>
      <c r="C15" s="111">
        <v>1019993</v>
      </c>
      <c r="D15" s="113">
        <v>576934</v>
      </c>
      <c r="E15" s="112">
        <v>317070</v>
      </c>
      <c r="F15" s="111">
        <v>31542</v>
      </c>
      <c r="G15" s="111">
        <v>25012</v>
      </c>
      <c r="H15" s="111"/>
      <c r="I15" s="111">
        <v>16865</v>
      </c>
      <c r="J15" s="111">
        <v>18654</v>
      </c>
      <c r="K15" s="111"/>
      <c r="L15" s="111">
        <v>910481</v>
      </c>
      <c r="M15" s="111">
        <v>490310</v>
      </c>
      <c r="N15" s="111"/>
      <c r="O15" s="111">
        <v>27629</v>
      </c>
      <c r="P15" s="111">
        <v>18304</v>
      </c>
      <c r="Q15" s="111"/>
      <c r="R15" s="111">
        <v>33476</v>
      </c>
      <c r="S15" s="113">
        <v>24655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19" t="s">
        <v>107</v>
      </c>
      <c r="B16" s="139">
        <v>2018</v>
      </c>
      <c r="C16" s="81">
        <v>1051430</v>
      </c>
      <c r="D16" s="82">
        <v>606696</v>
      </c>
      <c r="E16" s="83">
        <v>316590</v>
      </c>
      <c r="F16" s="81">
        <v>31545</v>
      </c>
      <c r="G16" s="81">
        <v>25839</v>
      </c>
      <c r="H16" s="81"/>
      <c r="I16" s="81">
        <v>18051</v>
      </c>
      <c r="J16" s="81">
        <v>20987</v>
      </c>
      <c r="K16" s="81"/>
      <c r="L16" s="81">
        <v>941442</v>
      </c>
      <c r="M16" s="81">
        <v>516579</v>
      </c>
      <c r="N16" s="81"/>
      <c r="O16" s="81">
        <v>24597</v>
      </c>
      <c r="P16" s="81">
        <v>16119</v>
      </c>
      <c r="Q16" s="81"/>
      <c r="R16" s="81">
        <v>35794</v>
      </c>
      <c r="S16" s="82">
        <v>27171</v>
      </c>
    </row>
    <row r="17" spans="1:19" s="109" customFormat="1" ht="12.75">
      <c r="A17" s="144" t="s">
        <v>108</v>
      </c>
      <c r="B17" s="145">
        <v>2019</v>
      </c>
      <c r="C17" s="84">
        <v>1000280</v>
      </c>
      <c r="D17" s="85">
        <v>588006</v>
      </c>
      <c r="E17" s="86">
        <v>311502</v>
      </c>
      <c r="F17" s="84">
        <v>29484</v>
      </c>
      <c r="G17" s="84">
        <v>24494</v>
      </c>
      <c r="H17" s="84"/>
      <c r="I17" s="84">
        <v>17071</v>
      </c>
      <c r="J17" s="84">
        <v>20083</v>
      </c>
      <c r="K17" s="84"/>
      <c r="L17" s="84">
        <v>895933</v>
      </c>
      <c r="M17" s="84">
        <v>501754</v>
      </c>
      <c r="N17" s="84"/>
      <c r="O17" s="84">
        <v>23106</v>
      </c>
      <c r="P17" s="84">
        <v>14873</v>
      </c>
      <c r="Q17" s="84"/>
      <c r="R17" s="84">
        <v>34686</v>
      </c>
      <c r="S17" s="85">
        <v>26801</v>
      </c>
    </row>
    <row r="18" spans="1:28" s="109" customFormat="1" ht="12.75">
      <c r="A18" s="165"/>
      <c r="B18" s="166"/>
      <c r="C18" s="167"/>
      <c r="D18" s="168"/>
      <c r="E18" s="169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8"/>
      <c r="AB18" s="131"/>
    </row>
    <row r="19" spans="1:19" s="109" customFormat="1" ht="12.75">
      <c r="A19" s="135"/>
      <c r="B19" s="262"/>
      <c r="C19" s="94"/>
      <c r="D19" s="95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</row>
    <row r="20" spans="1:33" ht="12.75">
      <c r="A20" s="119" t="s">
        <v>110</v>
      </c>
      <c r="B20" s="104"/>
      <c r="C20" s="81">
        <v>78714</v>
      </c>
      <c r="D20" s="82">
        <v>46739.035</v>
      </c>
      <c r="E20" s="83">
        <v>24578</v>
      </c>
      <c r="F20" s="81">
        <v>2337</v>
      </c>
      <c r="G20" s="81">
        <v>1917</v>
      </c>
      <c r="H20" s="81"/>
      <c r="I20" s="81">
        <v>1314</v>
      </c>
      <c r="J20" s="81">
        <v>1538</v>
      </c>
      <c r="K20" s="81"/>
      <c r="L20" s="81">
        <v>70482</v>
      </c>
      <c r="M20" s="81">
        <v>40040</v>
      </c>
      <c r="N20" s="81"/>
      <c r="O20" s="81">
        <v>1896.329</v>
      </c>
      <c r="P20" s="81">
        <v>1203</v>
      </c>
      <c r="Q20" s="81"/>
      <c r="R20" s="81">
        <v>2685</v>
      </c>
      <c r="S20" s="82">
        <v>2040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15" customFormat="1" ht="12.75">
      <c r="A21" s="130" t="s">
        <v>7</v>
      </c>
      <c r="B21" s="131"/>
      <c r="C21" s="91">
        <v>79224</v>
      </c>
      <c r="D21" s="92">
        <v>47397.159</v>
      </c>
      <c r="E21" s="93">
        <v>25142</v>
      </c>
      <c r="F21" s="91">
        <v>2377</v>
      </c>
      <c r="G21" s="91">
        <v>2008</v>
      </c>
      <c r="H21" s="91"/>
      <c r="I21" s="91">
        <v>1373</v>
      </c>
      <c r="J21" s="91">
        <v>1611</v>
      </c>
      <c r="K21" s="91"/>
      <c r="L21" s="91">
        <v>70956</v>
      </c>
      <c r="M21" s="91">
        <v>40482</v>
      </c>
      <c r="N21" s="91"/>
      <c r="O21" s="91">
        <v>1854.679</v>
      </c>
      <c r="P21" s="91">
        <v>1233</v>
      </c>
      <c r="Q21" s="91"/>
      <c r="R21" s="91">
        <v>2664</v>
      </c>
      <c r="S21" s="92">
        <v>2062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19" t="s">
        <v>8</v>
      </c>
      <c r="B22" s="104"/>
      <c r="C22" s="81">
        <v>80413</v>
      </c>
      <c r="D22" s="82">
        <v>48084.628</v>
      </c>
      <c r="E22" s="83">
        <v>25064</v>
      </c>
      <c r="F22" s="81">
        <v>2356</v>
      </c>
      <c r="G22" s="81">
        <v>2013</v>
      </c>
      <c r="H22" s="81"/>
      <c r="I22" s="81">
        <v>1289</v>
      </c>
      <c r="J22" s="81">
        <v>1573</v>
      </c>
      <c r="K22" s="81"/>
      <c r="L22" s="81">
        <v>72209</v>
      </c>
      <c r="M22" s="81">
        <v>41227</v>
      </c>
      <c r="N22" s="81"/>
      <c r="O22" s="81">
        <v>1839.684</v>
      </c>
      <c r="P22" s="81">
        <v>1189</v>
      </c>
      <c r="Q22" s="81"/>
      <c r="R22" s="81">
        <v>2720</v>
      </c>
      <c r="S22" s="82">
        <v>2084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52139</v>
      </c>
      <c r="D23" s="92">
        <v>32463.457</v>
      </c>
      <c r="E23" s="93">
        <v>16134</v>
      </c>
      <c r="F23" s="91">
        <v>2128</v>
      </c>
      <c r="G23" s="91">
        <v>1796</v>
      </c>
      <c r="H23" s="91"/>
      <c r="I23" s="91">
        <v>1130</v>
      </c>
      <c r="J23" s="91">
        <v>1408</v>
      </c>
      <c r="K23" s="91"/>
      <c r="L23" s="91">
        <v>45676</v>
      </c>
      <c r="M23" s="91">
        <v>26805</v>
      </c>
      <c r="N23" s="91"/>
      <c r="O23" s="91">
        <v>1118.887</v>
      </c>
      <c r="P23" s="91">
        <v>778</v>
      </c>
      <c r="Q23" s="91"/>
      <c r="R23" s="91">
        <v>2086</v>
      </c>
      <c r="S23" s="92">
        <v>1677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31837.385</v>
      </c>
      <c r="D24" s="82">
        <v>20155.436</v>
      </c>
      <c r="E24" s="83">
        <v>10073.274</v>
      </c>
      <c r="F24" s="81">
        <v>1715.439</v>
      </c>
      <c r="G24" s="81">
        <v>1307.104</v>
      </c>
      <c r="H24" s="81"/>
      <c r="I24" s="81">
        <v>702.445</v>
      </c>
      <c r="J24" s="81">
        <v>975.384</v>
      </c>
      <c r="K24" s="81"/>
      <c r="L24" s="81">
        <v>27718.921</v>
      </c>
      <c r="M24" s="81">
        <v>16580</v>
      </c>
      <c r="N24" s="81"/>
      <c r="O24" s="81">
        <v>588.679</v>
      </c>
      <c r="P24" s="81">
        <v>348.225</v>
      </c>
      <c r="Q24" s="81"/>
      <c r="R24" s="81">
        <v>1111.901</v>
      </c>
      <c r="S24" s="82">
        <v>944.718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44234.409</v>
      </c>
      <c r="D25" s="92">
        <v>27333.142</v>
      </c>
      <c r="E25" s="93">
        <v>13170.537</v>
      </c>
      <c r="F25" s="91">
        <v>1860.925</v>
      </c>
      <c r="G25" s="91">
        <v>1557.35</v>
      </c>
      <c r="H25" s="91"/>
      <c r="I25" s="91">
        <v>899.976</v>
      </c>
      <c r="J25" s="91">
        <v>1166.142</v>
      </c>
      <c r="K25" s="91"/>
      <c r="L25" s="91">
        <v>39125.797</v>
      </c>
      <c r="M25" s="91">
        <v>22811</v>
      </c>
      <c r="N25" s="91"/>
      <c r="O25" s="91">
        <v>832.285</v>
      </c>
      <c r="P25" s="91">
        <v>547.86</v>
      </c>
      <c r="Q25" s="91"/>
      <c r="R25" s="91">
        <v>1515</v>
      </c>
      <c r="S25" s="92">
        <v>1251.091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69160.929</v>
      </c>
      <c r="D26" s="82">
        <v>41180.996</v>
      </c>
      <c r="E26" s="83">
        <v>23516.439</v>
      </c>
      <c r="F26" s="81">
        <v>2079.974</v>
      </c>
      <c r="G26" s="81">
        <v>1754.067</v>
      </c>
      <c r="H26" s="81"/>
      <c r="I26" s="81">
        <v>1124.846</v>
      </c>
      <c r="J26" s="81">
        <v>1372.476</v>
      </c>
      <c r="K26" s="81"/>
      <c r="L26" s="81">
        <v>62667.09</v>
      </c>
      <c r="M26" s="81">
        <v>35643</v>
      </c>
      <c r="N26" s="81"/>
      <c r="O26" s="81">
        <v>1303.991</v>
      </c>
      <c r="P26" s="81">
        <v>806.628</v>
      </c>
      <c r="Q26" s="81"/>
      <c r="R26" s="81">
        <v>1985</v>
      </c>
      <c r="S26" s="82">
        <v>1605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57536.112</v>
      </c>
      <c r="D27" s="92">
        <v>35053.423</v>
      </c>
      <c r="E27" s="93">
        <v>19066.964</v>
      </c>
      <c r="F27" s="91">
        <v>1823.683</v>
      </c>
      <c r="G27" s="91">
        <v>1495.514</v>
      </c>
      <c r="H27" s="91"/>
      <c r="I27" s="91">
        <v>982.467</v>
      </c>
      <c r="J27" s="91">
        <v>1137.177</v>
      </c>
      <c r="K27" s="91"/>
      <c r="L27" s="91">
        <v>51653.803</v>
      </c>
      <c r="M27" s="91">
        <v>30217</v>
      </c>
      <c r="N27" s="91"/>
      <c r="O27" s="91">
        <v>1193.274</v>
      </c>
      <c r="P27" s="91">
        <v>751.911</v>
      </c>
      <c r="Q27" s="91"/>
      <c r="R27" s="91">
        <v>1882.885</v>
      </c>
      <c r="S27" s="92">
        <v>1452.1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81517.763</v>
      </c>
      <c r="D28" s="82">
        <v>48631.823</v>
      </c>
      <c r="E28" s="83">
        <v>27141.698</v>
      </c>
      <c r="F28" s="81">
        <v>2154.999</v>
      </c>
      <c r="G28" s="81">
        <v>1828.247</v>
      </c>
      <c r="H28" s="81"/>
      <c r="I28" s="81">
        <v>1278.474</v>
      </c>
      <c r="J28" s="81">
        <v>1510.798</v>
      </c>
      <c r="K28" s="81"/>
      <c r="L28" s="81">
        <v>73641.903</v>
      </c>
      <c r="M28" s="81">
        <v>42154</v>
      </c>
      <c r="N28" s="81"/>
      <c r="O28" s="81">
        <v>1931.238</v>
      </c>
      <c r="P28" s="81">
        <v>1162.148</v>
      </c>
      <c r="Q28" s="81"/>
      <c r="R28" s="81">
        <v>2511</v>
      </c>
      <c r="S28" s="82">
        <v>1976.172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85841.989</v>
      </c>
      <c r="D29" s="92">
        <v>51320.505</v>
      </c>
      <c r="E29" s="93">
        <v>27886.625</v>
      </c>
      <c r="F29" s="91">
        <v>2387.77</v>
      </c>
      <c r="G29" s="91">
        <v>2000.821</v>
      </c>
      <c r="H29" s="91"/>
      <c r="I29" s="91">
        <v>1384.147</v>
      </c>
      <c r="J29" s="91">
        <v>1618.622</v>
      </c>
      <c r="K29" s="91"/>
      <c r="L29" s="91">
        <v>77219.176</v>
      </c>
      <c r="M29" s="91">
        <v>44233</v>
      </c>
      <c r="N29" s="91"/>
      <c r="O29" s="91">
        <v>2148.215</v>
      </c>
      <c r="P29" s="91">
        <v>1349.42</v>
      </c>
      <c r="Q29" s="91"/>
      <c r="R29" s="91">
        <v>2702</v>
      </c>
      <c r="S29" s="92">
        <v>2118.862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83588.639</v>
      </c>
      <c r="D30" s="82">
        <v>50013.785</v>
      </c>
      <c r="E30" s="83">
        <v>27086.132</v>
      </c>
      <c r="F30" s="81">
        <v>2523.164</v>
      </c>
      <c r="G30" s="81">
        <v>2056.622</v>
      </c>
      <c r="H30" s="81"/>
      <c r="I30" s="81">
        <v>1483.461</v>
      </c>
      <c r="J30" s="81">
        <v>1626.822</v>
      </c>
      <c r="K30" s="81"/>
      <c r="L30" s="81">
        <v>74714.45</v>
      </c>
      <c r="M30" s="81">
        <v>42831</v>
      </c>
      <c r="N30" s="81"/>
      <c r="O30" s="81">
        <v>2047.293</v>
      </c>
      <c r="P30" s="81">
        <v>1315.71</v>
      </c>
      <c r="Q30" s="81"/>
      <c r="R30" s="81">
        <v>2820</v>
      </c>
      <c r="S30" s="82">
        <v>2183.569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0" t="s">
        <v>17</v>
      </c>
      <c r="B31" s="131"/>
      <c r="C31" s="91">
        <v>78714.433</v>
      </c>
      <c r="D31" s="92">
        <v>47570.64</v>
      </c>
      <c r="E31" s="93">
        <v>25514.81</v>
      </c>
      <c r="F31" s="91">
        <v>2445.583</v>
      </c>
      <c r="G31" s="91">
        <v>2044.609</v>
      </c>
      <c r="H31" s="91"/>
      <c r="I31" s="91">
        <v>1394.606</v>
      </c>
      <c r="J31" s="91">
        <v>1647.632</v>
      </c>
      <c r="K31" s="91"/>
      <c r="L31" s="91">
        <v>70225.336</v>
      </c>
      <c r="M31" s="91">
        <v>40442</v>
      </c>
      <c r="N31" s="91"/>
      <c r="O31" s="91">
        <v>1989.878</v>
      </c>
      <c r="P31" s="91">
        <v>1306.075</v>
      </c>
      <c r="Q31" s="91"/>
      <c r="R31" s="91">
        <v>2659</v>
      </c>
      <c r="S31" s="92">
        <v>2130.619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ht="12.75">
      <c r="A33" s="209" t="s">
        <v>20</v>
      </c>
      <c r="B33" s="39"/>
      <c r="C33" s="97">
        <f>SUM(C20:C31)</f>
        <v>822921.659</v>
      </c>
      <c r="D33" s="98">
        <f aca="true" t="shared" si="0" ref="D33:S33">SUM(D20:D31)</f>
        <v>495944.029</v>
      </c>
      <c r="E33" s="99">
        <f t="shared" si="0"/>
        <v>264374.47900000005</v>
      </c>
      <c r="F33" s="97">
        <f t="shared" si="0"/>
        <v>26189.537</v>
      </c>
      <c r="G33" s="97">
        <f t="shared" si="0"/>
        <v>21778.334</v>
      </c>
      <c r="H33" s="97"/>
      <c r="I33" s="97">
        <f t="shared" si="0"/>
        <v>14356.421999999999</v>
      </c>
      <c r="J33" s="97">
        <f t="shared" si="0"/>
        <v>17185.053</v>
      </c>
      <c r="K33" s="97"/>
      <c r="L33" s="97">
        <f t="shared" si="0"/>
        <v>736289.4759999999</v>
      </c>
      <c r="M33" s="97">
        <f t="shared" si="0"/>
        <v>423465</v>
      </c>
      <c r="N33" s="97"/>
      <c r="O33" s="97">
        <f t="shared" si="0"/>
        <v>18744.432</v>
      </c>
      <c r="P33" s="97">
        <f t="shared" si="0"/>
        <v>11990.976999999999</v>
      </c>
      <c r="Q33" s="97"/>
      <c r="R33" s="97">
        <f t="shared" si="0"/>
        <v>27341.786</v>
      </c>
      <c r="S33" s="98">
        <f t="shared" si="0"/>
        <v>21525.131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34" t="s">
        <v>72</v>
      </c>
      <c r="B34" s="94"/>
      <c r="C34" s="36">
        <f>C17</f>
        <v>1000280</v>
      </c>
      <c r="D34" s="37">
        <f aca="true" t="shared" si="1" ref="D34:S34">D17</f>
        <v>588006</v>
      </c>
      <c r="E34" s="36">
        <f t="shared" si="1"/>
        <v>311502</v>
      </c>
      <c r="F34" s="50">
        <f t="shared" si="1"/>
        <v>29484</v>
      </c>
      <c r="G34" s="36">
        <f t="shared" si="1"/>
        <v>24494</v>
      </c>
      <c r="H34" s="36"/>
      <c r="I34" s="36">
        <f t="shared" si="1"/>
        <v>17071</v>
      </c>
      <c r="J34" s="36">
        <f t="shared" si="1"/>
        <v>20083</v>
      </c>
      <c r="K34" s="36"/>
      <c r="L34" s="36">
        <f t="shared" si="1"/>
        <v>895933</v>
      </c>
      <c r="M34" s="36">
        <f t="shared" si="1"/>
        <v>501754</v>
      </c>
      <c r="N34" s="36"/>
      <c r="O34" s="36">
        <f t="shared" si="1"/>
        <v>23106</v>
      </c>
      <c r="P34" s="36">
        <f t="shared" si="1"/>
        <v>14873</v>
      </c>
      <c r="Q34" s="36"/>
      <c r="R34" s="36">
        <f t="shared" si="1"/>
        <v>34686</v>
      </c>
      <c r="S34" s="37">
        <f t="shared" si="1"/>
        <v>26801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12">
        <f>E33/$C$33</f>
        <v>0.321263240684737</v>
      </c>
      <c r="F35" s="10">
        <f>F33/$C$33</f>
        <v>0.031825067080899376</v>
      </c>
      <c r="G35" s="10">
        <f>G33/$D$33</f>
        <v>0.04391288679069871</v>
      </c>
      <c r="H35" s="39"/>
      <c r="I35" s="10">
        <f>I33/$C$33</f>
        <v>0.01744567279641864</v>
      </c>
      <c r="J35" s="10">
        <f>J33/$D$33</f>
        <v>0.03465119447985127</v>
      </c>
      <c r="K35" s="39"/>
      <c r="L35" s="10">
        <f>L33/$C$33</f>
        <v>0.8947260871645133</v>
      </c>
      <c r="M35" s="10">
        <f>M33/$D$33</f>
        <v>0.8538564338678629</v>
      </c>
      <c r="N35" s="39"/>
      <c r="O35" s="10">
        <f>O33/$C$33</f>
        <v>0.02277790576417433</v>
      </c>
      <c r="P35" s="10">
        <f>P33/$D$33</f>
        <v>0.02417808522501639</v>
      </c>
      <c r="Q35" s="39"/>
      <c r="R35" s="10">
        <f>R33/$C$33</f>
        <v>0.033225259902899214</v>
      </c>
      <c r="S35" s="11">
        <f>S33/$D$33</f>
        <v>0.04340233925873115</v>
      </c>
      <c r="T35" s="110"/>
      <c r="U35" s="337"/>
      <c r="V35" s="33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0.8226913054344783</v>
      </c>
      <c r="D36" s="41">
        <f aca="true" t="shared" si="2" ref="D36:S36">D33/D34</f>
        <v>0.8434336197249688</v>
      </c>
      <c r="E36" s="42">
        <f t="shared" si="2"/>
        <v>0.848708769125078</v>
      </c>
      <c r="F36" s="40">
        <f t="shared" si="2"/>
        <v>0.8882626848460182</v>
      </c>
      <c r="G36" s="40">
        <f t="shared" si="2"/>
        <v>0.8891293377970114</v>
      </c>
      <c r="H36" s="40"/>
      <c r="I36" s="40">
        <f t="shared" si="2"/>
        <v>0.8409830707047038</v>
      </c>
      <c r="J36" s="40">
        <f t="shared" si="2"/>
        <v>0.8557014888213912</v>
      </c>
      <c r="K36" s="40"/>
      <c r="L36" s="40">
        <f t="shared" si="2"/>
        <v>0.8218130998634942</v>
      </c>
      <c r="M36" s="40">
        <f t="shared" si="2"/>
        <v>0.8439693555009028</v>
      </c>
      <c r="N36" s="40"/>
      <c r="O36" s="40">
        <f t="shared" si="2"/>
        <v>0.8112365619319658</v>
      </c>
      <c r="P36" s="40">
        <f t="shared" si="2"/>
        <v>0.8062245007732132</v>
      </c>
      <c r="Q36" s="40"/>
      <c r="R36" s="40">
        <f t="shared" si="2"/>
        <v>0.7882657556362798</v>
      </c>
      <c r="S36" s="41">
        <f t="shared" si="2"/>
        <v>0.8031465616954592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333"/>
      <c r="B37" s="101"/>
      <c r="C37" s="101"/>
      <c r="D37" s="102"/>
      <c r="E37" s="103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s="35" customFormat="1" ht="12.75">
      <c r="A38" s="119" t="s">
        <v>112</v>
      </c>
      <c r="B38" s="104">
        <v>2021</v>
      </c>
      <c r="C38" s="197">
        <v>75167</v>
      </c>
      <c r="D38" s="82">
        <v>45940</v>
      </c>
      <c r="E38" s="83">
        <v>23919</v>
      </c>
      <c r="F38" s="197">
        <v>2448</v>
      </c>
      <c r="G38" s="197">
        <v>2020</v>
      </c>
      <c r="H38" s="197"/>
      <c r="I38" s="197">
        <v>1280</v>
      </c>
      <c r="J38" s="197">
        <v>1577</v>
      </c>
      <c r="K38" s="197"/>
      <c r="L38" s="197">
        <v>66874</v>
      </c>
      <c r="M38" s="197">
        <v>38988</v>
      </c>
      <c r="N38" s="197"/>
      <c r="O38" s="197">
        <v>1881</v>
      </c>
      <c r="P38" s="197">
        <v>1246</v>
      </c>
      <c r="Q38" s="197"/>
      <c r="R38" s="197">
        <v>2683</v>
      </c>
      <c r="S38" s="82">
        <v>2109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s="35" customFormat="1" ht="12.75">
      <c r="A39" s="130" t="s">
        <v>7</v>
      </c>
      <c r="B39" s="131"/>
      <c r="C39" s="211">
        <v>76659</v>
      </c>
      <c r="D39" s="92">
        <v>47238</v>
      </c>
      <c r="E39" s="38">
        <v>23957</v>
      </c>
      <c r="F39" s="211">
        <v>2554</v>
      </c>
      <c r="G39" s="211">
        <v>2122</v>
      </c>
      <c r="H39" s="211"/>
      <c r="I39" s="211">
        <v>1419</v>
      </c>
      <c r="J39" s="211">
        <v>1696</v>
      </c>
      <c r="K39" s="211"/>
      <c r="L39" s="211">
        <v>67710.859</v>
      </c>
      <c r="M39" s="211">
        <v>39693</v>
      </c>
      <c r="N39" s="211"/>
      <c r="O39" s="211">
        <v>2074</v>
      </c>
      <c r="P39" s="211">
        <v>1400</v>
      </c>
      <c r="Q39" s="211"/>
      <c r="R39" s="211">
        <v>2900</v>
      </c>
      <c r="S39" s="37">
        <v>2326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s="35" customFormat="1" ht="12.75">
      <c r="A40" s="119" t="s">
        <v>8</v>
      </c>
      <c r="B40" s="104"/>
      <c r="C40" s="197">
        <v>87529</v>
      </c>
      <c r="D40" s="82">
        <v>52953</v>
      </c>
      <c r="E40" s="83">
        <v>27676</v>
      </c>
      <c r="F40" s="197">
        <v>2800</v>
      </c>
      <c r="G40" s="197">
        <v>2403</v>
      </c>
      <c r="H40" s="197"/>
      <c r="I40" s="197">
        <v>1645</v>
      </c>
      <c r="J40" s="197">
        <v>1877</v>
      </c>
      <c r="K40" s="197"/>
      <c r="L40" s="197">
        <v>77524.214</v>
      </c>
      <c r="M40" s="197">
        <v>44574</v>
      </c>
      <c r="N40" s="197"/>
      <c r="O40" s="197">
        <v>2308</v>
      </c>
      <c r="P40" s="197">
        <v>1529</v>
      </c>
      <c r="Q40" s="197"/>
      <c r="R40" s="197">
        <v>3252</v>
      </c>
      <c r="S40" s="82">
        <v>2569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38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37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38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3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38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37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38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37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0" t="s">
        <v>17</v>
      </c>
      <c r="B49" s="131"/>
      <c r="C49" s="211"/>
      <c r="D49" s="37"/>
      <c r="E49" s="38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37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94"/>
      <c r="D50" s="95"/>
      <c r="E50" s="9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ht="12.75">
      <c r="A51" s="209" t="s">
        <v>20</v>
      </c>
      <c r="B51" s="39"/>
      <c r="C51" s="97">
        <f>SUM(C38:C49)</f>
        <v>239355</v>
      </c>
      <c r="D51" s="98">
        <f>SUM(D38:D49)</f>
        <v>146131</v>
      </c>
      <c r="E51" s="99">
        <f aca="true" t="shared" si="3" ref="D51:S51">SUM(E38:E49)</f>
        <v>75552</v>
      </c>
      <c r="F51" s="97">
        <f t="shared" si="3"/>
        <v>7802</v>
      </c>
      <c r="G51" s="97">
        <f t="shared" si="3"/>
        <v>6545</v>
      </c>
      <c r="H51" s="97"/>
      <c r="I51" s="97">
        <f t="shared" si="3"/>
        <v>4344</v>
      </c>
      <c r="J51" s="97">
        <f t="shared" si="3"/>
        <v>5150</v>
      </c>
      <c r="K51" s="97"/>
      <c r="L51" s="97">
        <f t="shared" si="3"/>
        <v>212109.073</v>
      </c>
      <c r="M51" s="97">
        <f t="shared" si="3"/>
        <v>123255</v>
      </c>
      <c r="N51" s="97"/>
      <c r="O51" s="97">
        <f t="shared" si="3"/>
        <v>6263</v>
      </c>
      <c r="P51" s="97">
        <f t="shared" si="3"/>
        <v>4175</v>
      </c>
      <c r="Q51" s="97"/>
      <c r="R51" s="97">
        <f t="shared" si="3"/>
        <v>8835</v>
      </c>
      <c r="S51" s="98">
        <f t="shared" si="3"/>
        <v>7004</v>
      </c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34" t="s">
        <v>72</v>
      </c>
      <c r="B52" s="94"/>
      <c r="C52" s="36">
        <f>SUM(C20:C22)</f>
        <v>238351</v>
      </c>
      <c r="D52" s="36">
        <f>SUM(D20:D22)</f>
        <v>142220.822</v>
      </c>
      <c r="E52" s="50">
        <f>SUM(E20:E22)</f>
        <v>74784</v>
      </c>
      <c r="F52" s="50">
        <f>SUM(F20:F22)</f>
        <v>7070</v>
      </c>
      <c r="G52" s="36">
        <f>SUM(G20:G22)</f>
        <v>5938</v>
      </c>
      <c r="H52" s="36"/>
      <c r="I52" s="36">
        <f aca="true" t="shared" si="4" ref="H52:R52">SUM(I20:I22)</f>
        <v>3976</v>
      </c>
      <c r="J52" s="36">
        <f t="shared" si="4"/>
        <v>4722</v>
      </c>
      <c r="K52" s="36"/>
      <c r="L52" s="36">
        <f t="shared" si="4"/>
        <v>213647</v>
      </c>
      <c r="M52" s="36">
        <f>SUM(M20:M22)</f>
        <v>121749</v>
      </c>
      <c r="N52" s="36"/>
      <c r="O52" s="36">
        <f t="shared" si="4"/>
        <v>5590.692</v>
      </c>
      <c r="P52" s="36">
        <f t="shared" si="4"/>
        <v>3625</v>
      </c>
      <c r="Q52" s="36"/>
      <c r="R52" s="36">
        <f t="shared" si="4"/>
        <v>8069</v>
      </c>
      <c r="S52" s="36">
        <f>SUM(S20:S22)</f>
        <v>6186</v>
      </c>
      <c r="T52" s="134"/>
      <c r="U52" s="337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>
        <f>E51/$C$51</f>
        <v>0.3156483048192016</v>
      </c>
      <c r="F53" s="10">
        <f>F51/$C$51</f>
        <v>0.032595934908399654</v>
      </c>
      <c r="G53" s="10">
        <f>G51/$D$51</f>
        <v>0.04478858010962766</v>
      </c>
      <c r="H53" s="39"/>
      <c r="I53" s="10">
        <f>I51/$C$51</f>
        <v>0.018148774832361974</v>
      </c>
      <c r="J53" s="10">
        <f>J51/$D$51</f>
        <v>0.03524235104118907</v>
      </c>
      <c r="K53" s="39"/>
      <c r="L53" s="10">
        <f>L51/$C$51</f>
        <v>0.8861693843872073</v>
      </c>
      <c r="M53" s="10">
        <f>M51/$D$51</f>
        <v>0.843455529627526</v>
      </c>
      <c r="N53" s="39"/>
      <c r="O53" s="10">
        <f>O51/$C$51</f>
        <v>0.02616615487455871</v>
      </c>
      <c r="P53" s="10">
        <f>P51/$D$51</f>
        <v>0.028570255455721238</v>
      </c>
      <c r="Q53" s="39"/>
      <c r="R53" s="10">
        <f>R51/$C$51</f>
        <v>0.036911700194272104</v>
      </c>
      <c r="S53" s="11">
        <f>S51/$D$51</f>
        <v>0.047929597416017135</v>
      </c>
      <c r="T53" s="110"/>
      <c r="U53" s="337"/>
      <c r="V53" s="337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>C51/C52</f>
        <v>1.0042122751740081</v>
      </c>
      <c r="D54" s="41">
        <f aca="true" t="shared" si="5" ref="C54:R54">D51/D52</f>
        <v>1.0274937097466643</v>
      </c>
      <c r="E54" s="42">
        <f t="shared" si="5"/>
        <v>1.0102695763799743</v>
      </c>
      <c r="F54" s="40">
        <f t="shared" si="5"/>
        <v>1.1035360678925035</v>
      </c>
      <c r="G54" s="40">
        <f t="shared" si="5"/>
        <v>1.1022229706972044</v>
      </c>
      <c r="H54" s="40"/>
      <c r="I54" s="40">
        <f t="shared" si="5"/>
        <v>1.0925553319919517</v>
      </c>
      <c r="J54" s="40">
        <f t="shared" si="5"/>
        <v>1.0906395595086829</v>
      </c>
      <c r="K54" s="40"/>
      <c r="L54" s="40">
        <f t="shared" si="5"/>
        <v>0.9928015511568148</v>
      </c>
      <c r="M54" s="40">
        <f t="shared" si="5"/>
        <v>1.0123697114555357</v>
      </c>
      <c r="N54" s="40"/>
      <c r="O54" s="40">
        <f t="shared" si="5"/>
        <v>1.1202548807911437</v>
      </c>
      <c r="P54" s="40">
        <f t="shared" si="5"/>
        <v>1.1517241379310346</v>
      </c>
      <c r="Q54" s="40"/>
      <c r="R54" s="40">
        <f t="shared" si="5"/>
        <v>1.0949312182426572</v>
      </c>
      <c r="S54" s="41">
        <f>S51/S52</f>
        <v>1.132234076947947</v>
      </c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104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94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26">
      <selection activeCell="I45" sqref="I45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5.00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81">
        <v>30206</v>
      </c>
      <c r="D6" s="82">
        <v>48320</v>
      </c>
      <c r="E6" s="83">
        <v>12342</v>
      </c>
      <c r="F6" s="81"/>
      <c r="G6" s="81"/>
      <c r="H6" s="81"/>
      <c r="I6" s="81"/>
      <c r="J6" s="81"/>
      <c r="K6" s="81"/>
      <c r="L6" s="81">
        <v>18825</v>
      </c>
      <c r="M6" s="81">
        <v>37183</v>
      </c>
      <c r="N6" s="81"/>
      <c r="O6" s="81"/>
      <c r="P6" s="81"/>
      <c r="Q6" s="81"/>
      <c r="R6" s="81"/>
      <c r="S6" s="82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20563</v>
      </c>
      <c r="D7" s="92">
        <v>32378</v>
      </c>
      <c r="E7" s="93">
        <v>7996</v>
      </c>
      <c r="F7" s="45"/>
      <c r="G7" s="91"/>
      <c r="H7" s="91"/>
      <c r="I7" s="45"/>
      <c r="J7" s="91"/>
      <c r="K7" s="91"/>
      <c r="L7" s="91">
        <v>13048</v>
      </c>
      <c r="M7" s="91">
        <v>25968</v>
      </c>
      <c r="N7" s="91"/>
      <c r="O7" s="45"/>
      <c r="P7" s="91"/>
      <c r="Q7" s="91"/>
      <c r="R7" s="45"/>
      <c r="S7" s="92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81">
        <v>26772</v>
      </c>
      <c r="D8" s="82">
        <v>43103</v>
      </c>
      <c r="E8" s="83">
        <v>11274</v>
      </c>
      <c r="F8" s="81"/>
      <c r="G8" s="81"/>
      <c r="H8" s="81"/>
      <c r="I8" s="81"/>
      <c r="J8" s="81"/>
      <c r="K8" s="81"/>
      <c r="L8" s="81">
        <v>15856</v>
      </c>
      <c r="M8" s="81">
        <v>34569</v>
      </c>
      <c r="N8" s="81"/>
      <c r="O8" s="81"/>
      <c r="P8" s="81"/>
      <c r="Q8" s="81"/>
      <c r="R8" s="81"/>
      <c r="S8" s="82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91">
        <v>23831</v>
      </c>
      <c r="D9" s="92">
        <v>39978</v>
      </c>
      <c r="E9" s="93">
        <v>10098</v>
      </c>
      <c r="F9" s="306"/>
      <c r="G9" s="132"/>
      <c r="H9" s="91"/>
      <c r="I9" s="306"/>
      <c r="J9" s="132"/>
      <c r="K9" s="91"/>
      <c r="L9" s="91">
        <v>13930</v>
      </c>
      <c r="M9" s="91">
        <v>32242</v>
      </c>
      <c r="N9" s="91"/>
      <c r="O9" s="306"/>
      <c r="P9" s="132"/>
      <c r="Q9" s="91"/>
      <c r="R9" s="306"/>
      <c r="S9" s="313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25">
        <v>22981</v>
      </c>
      <c r="D10" s="326">
        <v>38328</v>
      </c>
      <c r="E10" s="327">
        <v>9207</v>
      </c>
      <c r="F10" s="171"/>
      <c r="G10" s="90"/>
      <c r="H10" s="81"/>
      <c r="I10" s="171"/>
      <c r="J10" s="90"/>
      <c r="K10" s="325"/>
      <c r="L10" s="325">
        <v>14604</v>
      </c>
      <c r="M10" s="325">
        <v>31088</v>
      </c>
      <c r="N10" s="325"/>
      <c r="O10" s="104"/>
      <c r="P10" s="81"/>
      <c r="Q10" s="81"/>
      <c r="R10" s="104"/>
      <c r="S10" s="8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328">
        <v>21707</v>
      </c>
      <c r="D11" s="328">
        <v>32121</v>
      </c>
      <c r="E11" s="304">
        <v>9311</v>
      </c>
      <c r="F11" s="329"/>
      <c r="G11" s="330"/>
      <c r="H11" s="133"/>
      <c r="I11" s="329"/>
      <c r="J11" s="330"/>
      <c r="K11" s="328"/>
      <c r="L11" s="328">
        <v>12615</v>
      </c>
      <c r="M11" s="328">
        <v>24673</v>
      </c>
      <c r="N11" s="109"/>
      <c r="O11" s="196"/>
      <c r="P11" s="331"/>
      <c r="Q11" s="131"/>
      <c r="R11" s="196"/>
      <c r="S11" s="207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21009</v>
      </c>
      <c r="D12" s="81">
        <v>30436</v>
      </c>
      <c r="E12" s="83">
        <v>8935</v>
      </c>
      <c r="F12" s="81"/>
      <c r="G12" s="81"/>
      <c r="H12" s="81"/>
      <c r="I12" s="81"/>
      <c r="J12" s="81"/>
      <c r="K12" s="81"/>
      <c r="L12" s="81">
        <v>11826</v>
      </c>
      <c r="M12" s="81">
        <v>23030</v>
      </c>
      <c r="N12" s="104"/>
      <c r="O12" s="104"/>
      <c r="P12" s="104"/>
      <c r="Q12" s="104"/>
      <c r="R12" s="104"/>
      <c r="S12" s="14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30" t="s">
        <v>100</v>
      </c>
      <c r="B13" s="143">
        <v>2015</v>
      </c>
      <c r="C13" s="91">
        <v>20307</v>
      </c>
      <c r="D13" s="91">
        <v>26508</v>
      </c>
      <c r="E13" s="93">
        <v>8419</v>
      </c>
      <c r="F13" s="91"/>
      <c r="G13" s="91"/>
      <c r="H13" s="91"/>
      <c r="I13" s="91"/>
      <c r="J13" s="91"/>
      <c r="K13" s="91"/>
      <c r="L13" s="91">
        <v>11001</v>
      </c>
      <c r="M13" s="91">
        <v>18618</v>
      </c>
      <c r="N13" s="131"/>
      <c r="O13" s="131"/>
      <c r="P13" s="131"/>
      <c r="Q13" s="131"/>
      <c r="R13" s="131"/>
      <c r="S13" s="28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18890</v>
      </c>
      <c r="D14" s="81">
        <v>27467</v>
      </c>
      <c r="E14" s="83">
        <v>7893</v>
      </c>
      <c r="F14" s="81"/>
      <c r="G14" s="81"/>
      <c r="H14" s="81"/>
      <c r="I14" s="81"/>
      <c r="J14" s="81"/>
      <c r="K14" s="81"/>
      <c r="L14" s="81">
        <v>10096</v>
      </c>
      <c r="M14" s="81">
        <v>19741</v>
      </c>
      <c r="N14" s="104"/>
      <c r="O14" s="104"/>
      <c r="P14" s="104"/>
      <c r="Q14" s="104"/>
      <c r="R14" s="104"/>
      <c r="S14" s="14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115" customFormat="1" ht="12.75">
      <c r="A15" s="130" t="s">
        <v>106</v>
      </c>
      <c r="B15" s="143">
        <v>2017</v>
      </c>
      <c r="C15" s="111">
        <v>19713</v>
      </c>
      <c r="D15" s="111">
        <v>29829</v>
      </c>
      <c r="E15" s="112">
        <v>8501</v>
      </c>
      <c r="F15" s="111"/>
      <c r="G15" s="111"/>
      <c r="H15" s="111"/>
      <c r="I15" s="111"/>
      <c r="J15" s="111"/>
      <c r="K15" s="111"/>
      <c r="L15" s="111">
        <v>10289</v>
      </c>
      <c r="M15" s="111">
        <v>20374</v>
      </c>
      <c r="N15" s="137"/>
      <c r="O15" s="137"/>
      <c r="P15" s="137"/>
      <c r="Q15" s="137"/>
      <c r="R15" s="137"/>
      <c r="S15" s="14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19" t="s">
        <v>107</v>
      </c>
      <c r="B16" s="139">
        <v>2018</v>
      </c>
      <c r="C16" s="81">
        <v>19085</v>
      </c>
      <c r="D16" s="81">
        <v>30413</v>
      </c>
      <c r="E16" s="83">
        <v>7935</v>
      </c>
      <c r="F16" s="81"/>
      <c r="G16" s="81"/>
      <c r="H16" s="81"/>
      <c r="I16" s="81"/>
      <c r="J16" s="81"/>
      <c r="K16" s="81"/>
      <c r="L16" s="81">
        <v>9514</v>
      </c>
      <c r="M16" s="81">
        <v>19988</v>
      </c>
      <c r="N16" s="104"/>
      <c r="O16" s="104"/>
      <c r="P16" s="104"/>
      <c r="Q16" s="104"/>
      <c r="R16" s="104"/>
      <c r="S16" s="146"/>
    </row>
    <row r="17" spans="1:19" s="109" customFormat="1" ht="12.75">
      <c r="A17" s="144" t="s">
        <v>108</v>
      </c>
      <c r="B17" s="145">
        <v>2019</v>
      </c>
      <c r="C17" s="84">
        <v>17544</v>
      </c>
      <c r="D17" s="84">
        <v>31784</v>
      </c>
      <c r="E17" s="86">
        <v>7516</v>
      </c>
      <c r="F17" s="84"/>
      <c r="G17" s="84"/>
      <c r="H17" s="84"/>
      <c r="I17" s="84"/>
      <c r="J17" s="84"/>
      <c r="K17" s="84"/>
      <c r="L17" s="84">
        <v>9067</v>
      </c>
      <c r="M17" s="84">
        <v>23035</v>
      </c>
      <c r="N17" s="49"/>
      <c r="O17" s="49"/>
      <c r="P17" s="49"/>
      <c r="Q17" s="49"/>
      <c r="R17" s="49"/>
      <c r="S17" s="120"/>
    </row>
    <row r="18" spans="1:28" s="109" customFormat="1" ht="12.75">
      <c r="A18" s="140"/>
      <c r="B18" s="137"/>
      <c r="C18" s="111"/>
      <c r="D18" s="111"/>
      <c r="E18" s="112"/>
      <c r="F18" s="111"/>
      <c r="G18" s="111"/>
      <c r="H18" s="111"/>
      <c r="I18" s="111"/>
      <c r="J18" s="111"/>
      <c r="K18" s="111"/>
      <c r="L18" s="111"/>
      <c r="M18" s="111"/>
      <c r="N18" s="137"/>
      <c r="O18" s="137"/>
      <c r="P18" s="137"/>
      <c r="Q18" s="137"/>
      <c r="R18" s="137"/>
      <c r="S18" s="141"/>
      <c r="AB18" s="131"/>
    </row>
    <row r="19" spans="1:19" s="109" customFormat="1" ht="12.75">
      <c r="A19" s="140"/>
      <c r="B19" s="137"/>
      <c r="C19" s="111"/>
      <c r="D19" s="111"/>
      <c r="E19" s="112"/>
      <c r="F19" s="111"/>
      <c r="G19" s="111"/>
      <c r="H19" s="111"/>
      <c r="I19" s="111"/>
      <c r="J19" s="111"/>
      <c r="K19" s="111"/>
      <c r="L19" s="111"/>
      <c r="M19" s="111"/>
      <c r="N19" s="137"/>
      <c r="O19" s="137"/>
      <c r="P19" s="137"/>
      <c r="Q19" s="137"/>
      <c r="R19" s="137"/>
      <c r="S19" s="141"/>
    </row>
    <row r="20" spans="1:19" s="109" customFormat="1" ht="12.75">
      <c r="A20" s="119" t="s">
        <v>111</v>
      </c>
      <c r="B20" s="104"/>
      <c r="C20" s="81">
        <v>1408</v>
      </c>
      <c r="D20" s="82">
        <v>2472.712</v>
      </c>
      <c r="E20" s="83">
        <v>593.065</v>
      </c>
      <c r="F20" s="171"/>
      <c r="G20" s="90"/>
      <c r="H20" s="81"/>
      <c r="I20" s="171"/>
      <c r="J20" s="90"/>
      <c r="K20" s="81"/>
      <c r="L20" s="81">
        <v>725</v>
      </c>
      <c r="M20" s="81">
        <v>1745</v>
      </c>
      <c r="N20" s="81"/>
      <c r="O20" s="171" t="s">
        <v>61</v>
      </c>
      <c r="P20" s="90" t="s">
        <v>69</v>
      </c>
      <c r="Q20" s="81"/>
      <c r="R20" s="171" t="s">
        <v>61</v>
      </c>
      <c r="S20" s="172" t="s">
        <v>69</v>
      </c>
    </row>
    <row r="21" spans="1:33" s="35" customFormat="1" ht="12.75">
      <c r="A21" s="130" t="s">
        <v>7</v>
      </c>
      <c r="B21" s="131"/>
      <c r="C21" s="91">
        <v>1624</v>
      </c>
      <c r="D21" s="92">
        <v>2585.063</v>
      </c>
      <c r="E21" s="93">
        <v>788.029</v>
      </c>
      <c r="F21" s="91"/>
      <c r="G21" s="91"/>
      <c r="H21" s="91"/>
      <c r="I21" s="91"/>
      <c r="J21" s="91"/>
      <c r="K21" s="91"/>
      <c r="L21" s="91">
        <v>890</v>
      </c>
      <c r="M21" s="91">
        <v>1818</v>
      </c>
      <c r="N21" s="91"/>
      <c r="O21" s="91"/>
      <c r="P21" s="91"/>
      <c r="Q21" s="91"/>
      <c r="R21" s="91"/>
      <c r="S21" s="92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19" t="s">
        <v>8</v>
      </c>
      <c r="B22" s="104"/>
      <c r="C22" s="81">
        <v>1321</v>
      </c>
      <c r="D22" s="82">
        <v>2286.465</v>
      </c>
      <c r="E22" s="83">
        <v>508.147</v>
      </c>
      <c r="F22" s="81"/>
      <c r="G22" s="81"/>
      <c r="H22" s="81"/>
      <c r="I22" s="81"/>
      <c r="J22" s="81"/>
      <c r="K22" s="81"/>
      <c r="L22" s="81">
        <v>722</v>
      </c>
      <c r="M22" s="81">
        <v>1608</v>
      </c>
      <c r="N22" s="81"/>
      <c r="O22" s="81"/>
      <c r="P22" s="81"/>
      <c r="Q22" s="81"/>
      <c r="R22" s="81"/>
      <c r="S22" s="8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1084</v>
      </c>
      <c r="D23" s="92">
        <v>2158.143</v>
      </c>
      <c r="E23" s="93">
        <v>377.907</v>
      </c>
      <c r="F23" s="91"/>
      <c r="G23" s="91"/>
      <c r="H23" s="91"/>
      <c r="I23" s="91"/>
      <c r="J23" s="91"/>
      <c r="K23" s="91"/>
      <c r="L23" s="91">
        <v>465</v>
      </c>
      <c r="M23" s="91">
        <v>1416</v>
      </c>
      <c r="N23" s="91"/>
      <c r="O23" s="91"/>
      <c r="P23" s="91"/>
      <c r="Q23" s="91"/>
      <c r="R23" s="91"/>
      <c r="S23" s="9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583.505</v>
      </c>
      <c r="D24" s="82">
        <v>1609.708</v>
      </c>
      <c r="E24" s="83">
        <v>133.787</v>
      </c>
      <c r="F24" s="81"/>
      <c r="G24" s="81"/>
      <c r="H24" s="81"/>
      <c r="I24" s="81"/>
      <c r="J24" s="81"/>
      <c r="K24" s="81"/>
      <c r="L24" s="81">
        <v>276.145</v>
      </c>
      <c r="M24" s="81">
        <v>1080.749</v>
      </c>
      <c r="N24" s="81"/>
      <c r="O24" s="81"/>
      <c r="P24" s="81"/>
      <c r="Q24" s="81"/>
      <c r="R24" s="81"/>
      <c r="S24" s="8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954.136</v>
      </c>
      <c r="D25" s="92">
        <v>1729.343</v>
      </c>
      <c r="E25" s="93">
        <v>426.08</v>
      </c>
      <c r="F25" s="91"/>
      <c r="G25" s="91"/>
      <c r="H25" s="91"/>
      <c r="I25" s="91"/>
      <c r="J25" s="91"/>
      <c r="K25" s="91"/>
      <c r="L25" s="91">
        <v>696.227</v>
      </c>
      <c r="M25" s="91">
        <v>1234.668</v>
      </c>
      <c r="N25" s="91"/>
      <c r="O25" s="91"/>
      <c r="P25" s="91"/>
      <c r="Q25" s="91"/>
      <c r="R25" s="91"/>
      <c r="S25" s="9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777.849</v>
      </c>
      <c r="D26" s="82">
        <v>1466.105</v>
      </c>
      <c r="E26" s="83">
        <v>74.797</v>
      </c>
      <c r="F26" s="81"/>
      <c r="G26" s="81"/>
      <c r="H26" s="81"/>
      <c r="I26" s="81"/>
      <c r="J26" s="81"/>
      <c r="K26" s="81"/>
      <c r="L26" s="81">
        <v>523.535</v>
      </c>
      <c r="M26" s="81">
        <v>990.087</v>
      </c>
      <c r="N26" s="81"/>
      <c r="O26" s="81"/>
      <c r="P26" s="81"/>
      <c r="Q26" s="81"/>
      <c r="R26" s="81"/>
      <c r="S26" s="8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749.345</v>
      </c>
      <c r="D27" s="92">
        <v>1664.312</v>
      </c>
      <c r="E27" s="93">
        <v>160.751</v>
      </c>
      <c r="F27" s="91"/>
      <c r="G27" s="91"/>
      <c r="H27" s="91"/>
      <c r="I27" s="91"/>
      <c r="J27" s="91"/>
      <c r="K27" s="91"/>
      <c r="L27" s="91">
        <v>415.618</v>
      </c>
      <c r="M27" s="91">
        <v>1200.213</v>
      </c>
      <c r="N27" s="91"/>
      <c r="O27" s="91"/>
      <c r="P27" s="91"/>
      <c r="Q27" s="91"/>
      <c r="R27" s="91"/>
      <c r="S27" s="9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1536.421</v>
      </c>
      <c r="D28" s="82">
        <v>2665.717</v>
      </c>
      <c r="E28" s="83">
        <v>783.959</v>
      </c>
      <c r="F28" s="81"/>
      <c r="G28" s="81"/>
      <c r="H28" s="81"/>
      <c r="I28" s="81"/>
      <c r="J28" s="81"/>
      <c r="K28" s="81"/>
      <c r="L28" s="81">
        <v>934.468</v>
      </c>
      <c r="M28" s="81">
        <v>2027.161</v>
      </c>
      <c r="N28" s="81"/>
      <c r="O28" s="81"/>
      <c r="P28" s="81"/>
      <c r="Q28" s="81"/>
      <c r="R28" s="81"/>
      <c r="S28" s="8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1270.932</v>
      </c>
      <c r="D29" s="92">
        <v>2381.541</v>
      </c>
      <c r="E29" s="93">
        <v>449.19</v>
      </c>
      <c r="F29" s="91"/>
      <c r="G29" s="91"/>
      <c r="H29" s="91"/>
      <c r="I29" s="91"/>
      <c r="J29" s="91"/>
      <c r="K29" s="91"/>
      <c r="L29" s="91">
        <v>636.1</v>
      </c>
      <c r="M29" s="91">
        <v>1734.746</v>
      </c>
      <c r="N29" s="91"/>
      <c r="O29" s="91"/>
      <c r="P29" s="91"/>
      <c r="Q29" s="91"/>
      <c r="R29" s="91"/>
      <c r="S29" s="9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1460.444</v>
      </c>
      <c r="D30" s="82">
        <v>2479.662</v>
      </c>
      <c r="E30" s="83">
        <v>636.214</v>
      </c>
      <c r="F30" s="81"/>
      <c r="G30" s="81"/>
      <c r="H30" s="81"/>
      <c r="I30" s="81"/>
      <c r="J30" s="81"/>
      <c r="K30" s="81"/>
      <c r="L30" s="81">
        <v>803.141</v>
      </c>
      <c r="M30" s="81">
        <v>1799.803</v>
      </c>
      <c r="N30" s="81"/>
      <c r="O30" s="81"/>
      <c r="P30" s="81"/>
      <c r="Q30" s="81"/>
      <c r="R30" s="81"/>
      <c r="S30" s="82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5" t="s">
        <v>17</v>
      </c>
      <c r="B31" s="94"/>
      <c r="C31" s="36">
        <v>1164.657</v>
      </c>
      <c r="D31" s="37">
        <v>2724.008</v>
      </c>
      <c r="E31" s="38">
        <v>370.591</v>
      </c>
      <c r="F31" s="36"/>
      <c r="G31" s="36"/>
      <c r="H31" s="36"/>
      <c r="I31" s="36"/>
      <c r="J31" s="36"/>
      <c r="K31" s="36"/>
      <c r="L31" s="36">
        <v>571.661</v>
      </c>
      <c r="M31" s="36">
        <v>2040.432</v>
      </c>
      <c r="N31" s="36"/>
      <c r="O31" s="36"/>
      <c r="P31" s="36"/>
      <c r="Q31" s="36"/>
      <c r="R31" s="36"/>
      <c r="S31" s="37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s="116" customFormat="1" ht="12.75">
      <c r="A33" s="209" t="s">
        <v>20</v>
      </c>
      <c r="B33" s="39"/>
      <c r="C33" s="97">
        <f>SUM(C20:C31)</f>
        <v>13934.288999999999</v>
      </c>
      <c r="D33" s="98">
        <f>SUM(D20:D31)</f>
        <v>26222.779000000002</v>
      </c>
      <c r="E33" s="99">
        <f>SUM(E20:E31)</f>
        <v>5302.517</v>
      </c>
      <c r="F33" s="97"/>
      <c r="G33" s="97"/>
      <c r="H33" s="97"/>
      <c r="I33" s="97"/>
      <c r="J33" s="97"/>
      <c r="K33" s="97"/>
      <c r="L33" s="97">
        <f>SUM(L20:L31)</f>
        <v>7658.895</v>
      </c>
      <c r="M33" s="97">
        <f>SUM(M20:M31)</f>
        <v>18694.859</v>
      </c>
      <c r="N33" s="97"/>
      <c r="O33" s="97"/>
      <c r="P33" s="97"/>
      <c r="Q33" s="97"/>
      <c r="R33" s="97"/>
      <c r="S33" s="98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34" t="s">
        <v>72</v>
      </c>
      <c r="B34" s="94"/>
      <c r="C34" s="36">
        <f>C17</f>
        <v>17544</v>
      </c>
      <c r="D34" s="36">
        <f>D17</f>
        <v>31784</v>
      </c>
      <c r="E34" s="50">
        <f>E17</f>
        <v>7516</v>
      </c>
      <c r="F34" s="50"/>
      <c r="G34" s="36"/>
      <c r="H34" s="36"/>
      <c r="I34" s="36"/>
      <c r="J34" s="36"/>
      <c r="K34" s="36"/>
      <c r="L34" s="36">
        <f>L17</f>
        <v>9067</v>
      </c>
      <c r="M34" s="36">
        <f>M17</f>
        <v>23035</v>
      </c>
      <c r="N34" s="36"/>
      <c r="O34" s="36"/>
      <c r="P34" s="36"/>
      <c r="Q34" s="36"/>
      <c r="R34" s="36"/>
      <c r="S34" s="37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12">
        <f>E34/$C$33</f>
        <v>0.5393888414399902</v>
      </c>
      <c r="F35" s="10"/>
      <c r="G35" s="10"/>
      <c r="H35" s="39"/>
      <c r="I35" s="10"/>
      <c r="J35" s="10"/>
      <c r="K35" s="39"/>
      <c r="L35" s="10">
        <f>L33/$C$33</f>
        <v>0.5496437600799008</v>
      </c>
      <c r="M35" s="10">
        <f>M33/$D$33</f>
        <v>0.7129244005755454</v>
      </c>
      <c r="N35" s="39"/>
      <c r="O35" s="10"/>
      <c r="P35" s="10"/>
      <c r="Q35" s="39"/>
      <c r="R35" s="10"/>
      <c r="S35" s="1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0.7942481190150478</v>
      </c>
      <c r="D36" s="41">
        <f>D33/D34</f>
        <v>0.8250308016612132</v>
      </c>
      <c r="E36" s="42">
        <f>E33/E34</f>
        <v>0.7054972059606174</v>
      </c>
      <c r="F36" s="40"/>
      <c r="G36" s="40"/>
      <c r="H36" s="40"/>
      <c r="I36" s="40"/>
      <c r="J36" s="40"/>
      <c r="K36" s="40"/>
      <c r="L36" s="40">
        <f>L33/L34</f>
        <v>0.8447000110290064</v>
      </c>
      <c r="M36" s="40">
        <f>M33/M34</f>
        <v>0.8115849359670068</v>
      </c>
      <c r="N36" s="40"/>
      <c r="O36" s="40"/>
      <c r="P36" s="40"/>
      <c r="Q36" s="40"/>
      <c r="R36" s="40"/>
      <c r="S36" s="41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74"/>
      <c r="B37" s="87"/>
      <c r="C37" s="87"/>
      <c r="D37" s="88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19" t="s">
        <v>114</v>
      </c>
      <c r="B38" s="104">
        <v>2021</v>
      </c>
      <c r="C38" s="197">
        <v>1166</v>
      </c>
      <c r="D38" s="82">
        <v>2340</v>
      </c>
      <c r="E38" s="83">
        <v>465</v>
      </c>
      <c r="F38" s="332"/>
      <c r="G38" s="210"/>
      <c r="H38" s="197"/>
      <c r="I38" s="332"/>
      <c r="J38" s="210"/>
      <c r="K38" s="197"/>
      <c r="L38" s="197">
        <v>530.128</v>
      </c>
      <c r="M38" s="197">
        <v>1664</v>
      </c>
      <c r="N38" s="197"/>
      <c r="O38" s="332" t="s">
        <v>61</v>
      </c>
      <c r="P38" s="210" t="s">
        <v>64</v>
      </c>
      <c r="Q38" s="197"/>
      <c r="R38" s="332" t="s">
        <v>61</v>
      </c>
      <c r="S38" s="172" t="s">
        <v>64</v>
      </c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0" t="s">
        <v>7</v>
      </c>
      <c r="B39" s="131"/>
      <c r="C39" s="211">
        <v>1299</v>
      </c>
      <c r="D39" s="37">
        <v>2507</v>
      </c>
      <c r="E39" s="38">
        <v>499</v>
      </c>
      <c r="F39" s="211"/>
      <c r="G39" s="211"/>
      <c r="H39" s="211"/>
      <c r="I39" s="211"/>
      <c r="J39" s="211"/>
      <c r="K39" s="211"/>
      <c r="L39" s="211">
        <v>553.626</v>
      </c>
      <c r="M39" s="211">
        <v>1729</v>
      </c>
      <c r="N39" s="211"/>
      <c r="O39" s="211"/>
      <c r="P39" s="211"/>
      <c r="Q39" s="211"/>
      <c r="R39" s="211"/>
      <c r="S39" s="37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s="35" customFormat="1" ht="12.75">
      <c r="A40" s="119" t="s">
        <v>8</v>
      </c>
      <c r="B40" s="104"/>
      <c r="C40" s="197">
        <v>1873</v>
      </c>
      <c r="D40" s="82">
        <v>3328</v>
      </c>
      <c r="E40" s="83">
        <v>987</v>
      </c>
      <c r="F40" s="197"/>
      <c r="G40" s="197"/>
      <c r="H40" s="197"/>
      <c r="I40" s="197"/>
      <c r="J40" s="197"/>
      <c r="K40" s="197"/>
      <c r="L40" s="197">
        <v>1108.86</v>
      </c>
      <c r="M40" s="197">
        <v>2452</v>
      </c>
      <c r="N40" s="197"/>
      <c r="O40" s="197"/>
      <c r="P40" s="197"/>
      <c r="Q40" s="197"/>
      <c r="R40" s="197"/>
      <c r="S40" s="82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38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37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38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3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38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37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38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37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5" t="s">
        <v>17</v>
      </c>
      <c r="B49" s="94"/>
      <c r="C49" s="211"/>
      <c r="D49" s="37"/>
      <c r="E49" s="38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37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110"/>
      <c r="D50" s="95"/>
      <c r="E50" s="96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ht="12.75">
      <c r="A51" s="209" t="s">
        <v>20</v>
      </c>
      <c r="B51" s="39"/>
      <c r="C51" s="97">
        <f>SUM(C38:C49)</f>
        <v>4338</v>
      </c>
      <c r="D51" s="98">
        <f>SUM(D38:D49)</f>
        <v>8175</v>
      </c>
      <c r="E51" s="99">
        <f>SUM(E38:E49)</f>
        <v>1951</v>
      </c>
      <c r="F51" s="97"/>
      <c r="G51" s="97"/>
      <c r="H51" s="97"/>
      <c r="I51" s="97"/>
      <c r="J51" s="97"/>
      <c r="K51" s="97"/>
      <c r="L51" s="97">
        <f>SUM(L38:L49)</f>
        <v>2192.6139999999996</v>
      </c>
      <c r="M51" s="97">
        <f>SUM(M38:M49)</f>
        <v>5845</v>
      </c>
      <c r="N51" s="97"/>
      <c r="O51" s="97"/>
      <c r="P51" s="97"/>
      <c r="Q51" s="97"/>
      <c r="R51" s="97"/>
      <c r="S51" s="98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34" t="s">
        <v>72</v>
      </c>
      <c r="B52" s="94"/>
      <c r="C52" s="36">
        <f>SUM(C20:C22)</f>
        <v>4353</v>
      </c>
      <c r="D52" s="36">
        <f>SUM(D20:D22)</f>
        <v>7344.24</v>
      </c>
      <c r="E52" s="50">
        <f>SUM(E20:E22)</f>
        <v>1889.241</v>
      </c>
      <c r="F52" s="50"/>
      <c r="G52" s="36"/>
      <c r="H52" s="36"/>
      <c r="I52" s="36"/>
      <c r="J52" s="36"/>
      <c r="K52" s="36"/>
      <c r="L52" s="36">
        <f>SUM(L20:L22)</f>
        <v>2337</v>
      </c>
      <c r="M52" s="36">
        <f>SUM(M20:M22)</f>
        <v>5171</v>
      </c>
      <c r="N52" s="36">
        <f>N20</f>
        <v>0</v>
      </c>
      <c r="O52" s="338" t="str">
        <f>O20</f>
        <v>統計区分なし</v>
      </c>
      <c r="P52" s="320" t="str">
        <f>P20</f>
        <v> -</v>
      </c>
      <c r="Q52" s="36"/>
      <c r="R52" s="14" t="str">
        <f>R20</f>
        <v>統計区分なし</v>
      </c>
      <c r="S52" s="321" t="str">
        <f>S20</f>
        <v> -</v>
      </c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>
        <f>E51/$C$51</f>
        <v>0.4497464269248502</v>
      </c>
      <c r="F53" s="10"/>
      <c r="G53" s="10"/>
      <c r="H53" s="39"/>
      <c r="I53" s="10"/>
      <c r="J53" s="10"/>
      <c r="K53" s="39"/>
      <c r="L53" s="10">
        <f>L51/$C$51</f>
        <v>0.5054435223605347</v>
      </c>
      <c r="M53" s="10">
        <f>M51/$D$51</f>
        <v>0.7149847094801223</v>
      </c>
      <c r="N53" s="39"/>
      <c r="O53" s="10"/>
      <c r="P53" s="10"/>
      <c r="Q53" s="39"/>
      <c r="R53" s="10"/>
      <c r="S53" s="11"/>
      <c r="T53" s="134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>C51/C52</f>
        <v>0.9965541006202618</v>
      </c>
      <c r="D54" s="41">
        <f>D51/D52</f>
        <v>1.1131172183915559</v>
      </c>
      <c r="E54" s="42">
        <f>E51/E52</f>
        <v>1.032689847404328</v>
      </c>
      <c r="F54" s="40"/>
      <c r="G54" s="40"/>
      <c r="H54" s="40"/>
      <c r="I54" s="40"/>
      <c r="J54" s="40"/>
      <c r="K54" s="40"/>
      <c r="L54" s="40">
        <f>L51/L52</f>
        <v>0.9382173727000426</v>
      </c>
      <c r="M54" s="40">
        <f>M51/M52</f>
        <v>1.1303422935602399</v>
      </c>
      <c r="N54" s="40"/>
      <c r="O54" s="40"/>
      <c r="P54" s="40"/>
      <c r="Q54" s="40"/>
      <c r="R54" s="40"/>
      <c r="S54" s="41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85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75" t="s">
        <v>103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2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31">
      <selection activeCell="I45" sqref="I45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375" style="0" customWidth="1"/>
    <col min="9" max="10" width="8.875" style="0" customWidth="1"/>
    <col min="11" max="11" width="6.25390625" style="0" customWidth="1"/>
    <col min="12" max="12" width="8.875" style="0" customWidth="1"/>
    <col min="13" max="13" width="9.125" style="0" bestFit="1" customWidth="1"/>
    <col min="14" max="14" width="6.25390625" style="0" customWidth="1"/>
    <col min="15" max="15" width="8.875" style="0" customWidth="1"/>
    <col min="17" max="17" width="6.25390625" style="0" customWidth="1"/>
    <col min="19" max="19" width="11.00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81">
        <v>5911</v>
      </c>
      <c r="D6" s="82">
        <v>7073</v>
      </c>
      <c r="E6" s="73"/>
      <c r="F6" s="74"/>
      <c r="G6" s="81"/>
      <c r="H6" s="81"/>
      <c r="I6" s="74"/>
      <c r="J6" s="81"/>
      <c r="K6" s="81"/>
      <c r="L6" s="74"/>
      <c r="M6" s="81"/>
      <c r="N6" s="81"/>
      <c r="O6" s="74"/>
      <c r="P6" s="81"/>
      <c r="Q6" s="81"/>
      <c r="R6" s="74"/>
      <c r="S6" s="82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4169</v>
      </c>
      <c r="D7" s="92">
        <v>4353</v>
      </c>
      <c r="E7" s="63"/>
      <c r="F7" s="64"/>
      <c r="G7" s="91"/>
      <c r="H7" s="91"/>
      <c r="I7" s="306"/>
      <c r="J7" s="91"/>
      <c r="K7" s="91"/>
      <c r="L7" s="306"/>
      <c r="M7" s="91"/>
      <c r="N7" s="91"/>
      <c r="O7" s="306"/>
      <c r="P7" s="91"/>
      <c r="Q7" s="91"/>
      <c r="R7" s="306"/>
      <c r="S7" s="92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81">
        <v>4960</v>
      </c>
      <c r="D8" s="82">
        <v>4966</v>
      </c>
      <c r="E8" s="307"/>
      <c r="F8" s="308"/>
      <c r="G8" s="90"/>
      <c r="H8" s="81"/>
      <c r="I8" s="308"/>
      <c r="J8" s="308"/>
      <c r="K8" s="308"/>
      <c r="L8" s="308"/>
      <c r="M8" s="309"/>
      <c r="N8" s="308"/>
      <c r="O8" s="308"/>
      <c r="P8" s="309"/>
      <c r="Q8" s="308"/>
      <c r="R8" s="308"/>
      <c r="S8" s="310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133">
        <v>4615</v>
      </c>
      <c r="D9" s="305">
        <v>4373</v>
      </c>
      <c r="E9" s="311"/>
      <c r="F9" s="312"/>
      <c r="G9" s="132"/>
      <c r="H9" s="91"/>
      <c r="I9" s="194"/>
      <c r="J9" s="132"/>
      <c r="K9" s="91"/>
      <c r="L9" s="194"/>
      <c r="M9" s="132"/>
      <c r="N9" s="91"/>
      <c r="O9" s="194"/>
      <c r="P9" s="132"/>
      <c r="Q9" s="91"/>
      <c r="R9" s="194"/>
      <c r="S9" s="313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14">
        <v>4783</v>
      </c>
      <c r="D10" s="314">
        <v>4008</v>
      </c>
      <c r="E10" s="315"/>
      <c r="F10" s="201"/>
      <c r="G10" s="200"/>
      <c r="H10" s="104"/>
      <c r="I10" s="201"/>
      <c r="J10" s="200"/>
      <c r="K10" s="104"/>
      <c r="L10" s="201"/>
      <c r="M10" s="200"/>
      <c r="N10" s="104"/>
      <c r="O10" s="201"/>
      <c r="P10" s="200"/>
      <c r="Q10" s="104"/>
      <c r="R10" s="201"/>
      <c r="S10" s="20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283">
        <v>4632</v>
      </c>
      <c r="D11" s="283">
        <v>3702</v>
      </c>
      <c r="E11" s="316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286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4582</v>
      </c>
      <c r="D12" s="81">
        <v>3846</v>
      </c>
      <c r="E12" s="10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4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30" t="s">
        <v>100</v>
      </c>
      <c r="B13" s="143">
        <v>2015</v>
      </c>
      <c r="C13" s="91">
        <v>3603</v>
      </c>
      <c r="D13" s="91">
        <v>3127</v>
      </c>
      <c r="E13" s="316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28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3759</v>
      </c>
      <c r="D14" s="81">
        <v>3778</v>
      </c>
      <c r="E14" s="10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4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30" t="s">
        <v>106</v>
      </c>
      <c r="B15" s="143">
        <v>2017</v>
      </c>
      <c r="C15" s="91">
        <v>3852</v>
      </c>
      <c r="D15" s="91">
        <v>3536</v>
      </c>
      <c r="E15" s="316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86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33" s="115" customFormat="1" ht="12.75">
      <c r="A16" s="119" t="s">
        <v>107</v>
      </c>
      <c r="B16" s="139">
        <v>2018</v>
      </c>
      <c r="C16" s="81">
        <v>4006</v>
      </c>
      <c r="D16" s="81">
        <v>3758</v>
      </c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46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s="115" customFormat="1" ht="12.75">
      <c r="A17" s="144" t="s">
        <v>108</v>
      </c>
      <c r="B17" s="145">
        <v>2019</v>
      </c>
      <c r="C17" s="152">
        <v>4240</v>
      </c>
      <c r="D17" s="152">
        <v>3732</v>
      </c>
      <c r="E17" s="317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</row>
    <row r="18" spans="1:33" s="115" customFormat="1" ht="12.75">
      <c r="A18" s="140"/>
      <c r="B18" s="133"/>
      <c r="C18" s="91"/>
      <c r="D18" s="91"/>
      <c r="E18" s="316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86"/>
      <c r="T18" s="109"/>
      <c r="U18" s="109"/>
      <c r="V18" s="109"/>
      <c r="W18" s="109"/>
      <c r="X18" s="109"/>
      <c r="Y18" s="109"/>
      <c r="Z18" s="109"/>
      <c r="AA18" s="109"/>
      <c r="AB18" s="131"/>
      <c r="AC18" s="109"/>
      <c r="AD18" s="109"/>
      <c r="AE18" s="109"/>
      <c r="AF18" s="109"/>
      <c r="AG18" s="109"/>
    </row>
    <row r="19" spans="1:33" s="115" customFormat="1" ht="12.75">
      <c r="A19" s="140"/>
      <c r="B19" s="133"/>
      <c r="C19" s="91"/>
      <c r="D19" s="91"/>
      <c r="E19" s="316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286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33" s="115" customFormat="1" ht="12.75">
      <c r="A20" s="119" t="s">
        <v>110</v>
      </c>
      <c r="B20" s="104"/>
      <c r="C20" s="81">
        <v>338.513</v>
      </c>
      <c r="D20" s="82">
        <v>274.702</v>
      </c>
      <c r="E20" s="65" t="s">
        <v>87</v>
      </c>
      <c r="F20" s="171" t="s">
        <v>61</v>
      </c>
      <c r="G20" s="90" t="s">
        <v>69</v>
      </c>
      <c r="H20" s="81"/>
      <c r="I20" s="171" t="s">
        <v>61</v>
      </c>
      <c r="J20" s="90" t="s">
        <v>69</v>
      </c>
      <c r="K20" s="81"/>
      <c r="L20" s="171" t="s">
        <v>61</v>
      </c>
      <c r="M20" s="90" t="s">
        <v>69</v>
      </c>
      <c r="N20" s="81"/>
      <c r="O20" s="171" t="s">
        <v>61</v>
      </c>
      <c r="P20" s="90" t="s">
        <v>69</v>
      </c>
      <c r="Q20" s="81"/>
      <c r="R20" s="171" t="s">
        <v>61</v>
      </c>
      <c r="S20" s="172" t="s">
        <v>69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1:33" ht="12.75">
      <c r="A21" s="130" t="s">
        <v>7</v>
      </c>
      <c r="B21" s="131"/>
      <c r="C21" s="91">
        <v>332.277</v>
      </c>
      <c r="D21" s="92">
        <v>268.559</v>
      </c>
      <c r="E21" s="9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</row>
    <row r="22" spans="1:33" s="115" customFormat="1" ht="12.75">
      <c r="A22" s="119" t="s">
        <v>8</v>
      </c>
      <c r="B22" s="104"/>
      <c r="C22" s="81">
        <v>363.838</v>
      </c>
      <c r="D22" s="82">
        <v>298.915</v>
      </c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301.961</v>
      </c>
      <c r="D23" s="92">
        <v>314.345</v>
      </c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201.041</v>
      </c>
      <c r="D24" s="82">
        <v>213.843</v>
      </c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237.395</v>
      </c>
      <c r="D25" s="92">
        <v>206.736</v>
      </c>
      <c r="E25" s="9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328.119</v>
      </c>
      <c r="D26" s="82">
        <v>246</v>
      </c>
      <c r="E26" s="8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260.273</v>
      </c>
      <c r="D27" s="92">
        <v>210.424</v>
      </c>
      <c r="E27" s="9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380.514</v>
      </c>
      <c r="D28" s="82">
        <v>266.62</v>
      </c>
      <c r="E28" s="8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402.634</v>
      </c>
      <c r="D29" s="92">
        <v>313.041</v>
      </c>
      <c r="E29" s="9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368.32</v>
      </c>
      <c r="D30" s="82">
        <v>287.927</v>
      </c>
      <c r="E30" s="8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0" t="s">
        <v>17</v>
      </c>
      <c r="B31" s="131"/>
      <c r="C31" s="91">
        <v>347.696</v>
      </c>
      <c r="D31" s="92">
        <v>284.447</v>
      </c>
      <c r="E31" s="9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s="115" customFormat="1" ht="12.75">
      <c r="A33" s="209" t="s">
        <v>20</v>
      </c>
      <c r="B33" s="39"/>
      <c r="C33" s="97">
        <f>SUM(C20:C31)</f>
        <v>3862.581</v>
      </c>
      <c r="D33" s="98">
        <f>SUM(D20:D31)</f>
        <v>3185.559</v>
      </c>
      <c r="E33" s="99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</row>
    <row r="34" spans="1:33" ht="12.75">
      <c r="A34" s="134" t="s">
        <v>72</v>
      </c>
      <c r="B34" s="94"/>
      <c r="C34" s="91">
        <f>C17</f>
        <v>4240</v>
      </c>
      <c r="D34" s="91">
        <f>D17</f>
        <v>3732</v>
      </c>
      <c r="E34" s="15"/>
      <c r="F34" s="14"/>
      <c r="G34" s="320"/>
      <c r="H34" s="36"/>
      <c r="I34" s="14"/>
      <c r="J34" s="320"/>
      <c r="K34" s="36"/>
      <c r="L34" s="14"/>
      <c r="M34" s="320"/>
      <c r="N34" s="36"/>
      <c r="O34" s="14"/>
      <c r="P34" s="320"/>
      <c r="Q34" s="36"/>
      <c r="R34" s="14"/>
      <c r="S34" s="321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322"/>
      <c r="F35" s="227"/>
      <c r="G35" s="10"/>
      <c r="H35" s="39"/>
      <c r="I35" s="10"/>
      <c r="J35" s="10"/>
      <c r="K35" s="39"/>
      <c r="L35" s="10"/>
      <c r="M35" s="10"/>
      <c r="N35" s="39"/>
      <c r="O35" s="10"/>
      <c r="P35" s="10"/>
      <c r="Q35" s="39"/>
      <c r="R35" s="10"/>
      <c r="S35" s="1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0.9109860849056604</v>
      </c>
      <c r="D36" s="41">
        <f>D33/D34</f>
        <v>0.8535795819935692</v>
      </c>
      <c r="E36" s="323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9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74"/>
      <c r="B37" s="87"/>
      <c r="C37" s="87"/>
      <c r="D37" s="88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19" t="s">
        <v>112</v>
      </c>
      <c r="B38" s="104">
        <v>2021</v>
      </c>
      <c r="C38" s="197">
        <v>323</v>
      </c>
      <c r="D38" s="82">
        <v>294</v>
      </c>
      <c r="E38" s="65" t="s">
        <v>87</v>
      </c>
      <c r="F38" s="171" t="s">
        <v>61</v>
      </c>
      <c r="G38" s="90" t="s">
        <v>64</v>
      </c>
      <c r="H38" s="81"/>
      <c r="I38" s="171" t="s">
        <v>61</v>
      </c>
      <c r="J38" s="90" t="s">
        <v>64</v>
      </c>
      <c r="K38" s="81"/>
      <c r="L38" s="171" t="s">
        <v>61</v>
      </c>
      <c r="M38" s="90" t="s">
        <v>64</v>
      </c>
      <c r="N38" s="81"/>
      <c r="O38" s="171" t="s">
        <v>61</v>
      </c>
      <c r="P38" s="90" t="s">
        <v>64</v>
      </c>
      <c r="Q38" s="81"/>
      <c r="R38" s="171" t="s">
        <v>61</v>
      </c>
      <c r="S38" s="172" t="s">
        <v>64</v>
      </c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0" t="s">
        <v>7</v>
      </c>
      <c r="B39" s="131"/>
      <c r="C39" s="211">
        <v>347</v>
      </c>
      <c r="D39" s="37">
        <v>305</v>
      </c>
      <c r="E39" s="93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s="35" customFormat="1" ht="12.75">
      <c r="A40" s="119" t="s">
        <v>8</v>
      </c>
      <c r="B40" s="104"/>
      <c r="C40" s="197">
        <v>398</v>
      </c>
      <c r="D40" s="82">
        <v>332</v>
      </c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9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9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9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9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0" t="s">
        <v>17</v>
      </c>
      <c r="B49" s="131"/>
      <c r="C49" s="324"/>
      <c r="D49" s="113"/>
      <c r="E49" s="93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94"/>
      <c r="D50" s="95"/>
      <c r="E50" s="9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s="35" customFormat="1" ht="12.75">
      <c r="A51" s="209" t="s">
        <v>20</v>
      </c>
      <c r="B51" s="39"/>
      <c r="C51" s="97">
        <f>SUM(C38:C49)</f>
        <v>1068</v>
      </c>
      <c r="D51" s="98">
        <f>SUM(D38:D49)</f>
        <v>931</v>
      </c>
      <c r="E51" s="99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</row>
    <row r="52" spans="1:33" ht="12.75">
      <c r="A52" s="134" t="s">
        <v>72</v>
      </c>
      <c r="B52" s="94"/>
      <c r="C52" s="36">
        <f>SUM(C20:C22)</f>
        <v>1034.628</v>
      </c>
      <c r="D52" s="36">
        <f>SUM(D20:D22)</f>
        <v>842.1759999999999</v>
      </c>
      <c r="E52" s="50"/>
      <c r="F52" s="50"/>
      <c r="G52" s="36" t="str">
        <f>G20</f>
        <v> -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/>
      <c r="F53" s="10"/>
      <c r="G53" s="10"/>
      <c r="H53" s="39"/>
      <c r="I53" s="10"/>
      <c r="J53" s="10"/>
      <c r="K53" s="39"/>
      <c r="L53" s="10"/>
      <c r="M53" s="10"/>
      <c r="N53" s="39"/>
      <c r="O53" s="10"/>
      <c r="P53" s="10"/>
      <c r="Q53" s="39"/>
      <c r="R53" s="10"/>
      <c r="S53" s="11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>C51/C52</f>
        <v>1.0322550713879772</v>
      </c>
      <c r="D54" s="41">
        <f>D51/D52</f>
        <v>1.1054696405501938</v>
      </c>
      <c r="E54" s="42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85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75" t="s">
        <v>103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2" ht="12.75">
      <c r="A57" s="75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zoomScale="90" zoomScaleNormal="90" workbookViewId="0" topLeftCell="A37">
      <selection activeCell="I45" sqref="I45"/>
    </sheetView>
  </sheetViews>
  <sheetFormatPr defaultColWidth="9.00390625" defaultRowHeight="13.5"/>
  <cols>
    <col min="1" max="1" width="12.125" style="0" customWidth="1"/>
    <col min="2" max="2" width="6.625" style="0" customWidth="1"/>
    <col min="3" max="3" width="11.125" style="0" customWidth="1"/>
    <col min="4" max="4" width="10.50390625" style="0" bestFit="1" customWidth="1"/>
    <col min="5" max="5" width="9.1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259"/>
      <c r="X2" s="259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62" t="s">
        <v>32</v>
      </c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259"/>
      <c r="X5" s="259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ht="12.75">
      <c r="A6" s="173" t="s">
        <v>2</v>
      </c>
      <c r="B6" s="79"/>
      <c r="C6" s="51">
        <v>801164</v>
      </c>
      <c r="D6" s="56">
        <v>480396</v>
      </c>
      <c r="E6" s="270">
        <v>263945</v>
      </c>
      <c r="F6" s="51">
        <v>54908</v>
      </c>
      <c r="G6" s="51">
        <v>38212</v>
      </c>
      <c r="H6" s="51"/>
      <c r="I6" s="51">
        <v>45534</v>
      </c>
      <c r="J6" s="51">
        <v>42327</v>
      </c>
      <c r="K6" s="51"/>
      <c r="L6" s="51">
        <v>588904</v>
      </c>
      <c r="M6" s="51">
        <v>324087</v>
      </c>
      <c r="N6" s="51"/>
      <c r="O6" s="51">
        <v>51907</v>
      </c>
      <c r="P6" s="51">
        <v>34599</v>
      </c>
      <c r="Q6" s="51"/>
      <c r="R6" s="51">
        <v>59912</v>
      </c>
      <c r="S6" s="56">
        <v>41172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 ht="12.75">
      <c r="A7" s="135" t="s">
        <v>3</v>
      </c>
      <c r="B7" s="260"/>
      <c r="C7" s="36">
        <v>738034</v>
      </c>
      <c r="D7" s="37">
        <v>437841</v>
      </c>
      <c r="E7" s="38">
        <v>245286</v>
      </c>
      <c r="F7" s="36">
        <v>51052</v>
      </c>
      <c r="G7" s="36">
        <v>33948</v>
      </c>
      <c r="H7" s="36"/>
      <c r="I7" s="36">
        <v>39083</v>
      </c>
      <c r="J7" s="36">
        <v>37906</v>
      </c>
      <c r="K7" s="36"/>
      <c r="L7" s="36">
        <v>541082</v>
      </c>
      <c r="M7" s="36">
        <v>295422</v>
      </c>
      <c r="N7" s="36"/>
      <c r="O7" s="36">
        <v>48354</v>
      </c>
      <c r="P7" s="36">
        <v>31972</v>
      </c>
      <c r="Q7" s="36"/>
      <c r="R7" s="36">
        <v>58463</v>
      </c>
      <c r="S7" s="37">
        <v>38593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ht="12.75">
      <c r="A8" s="173" t="s">
        <v>4</v>
      </c>
      <c r="B8" s="261"/>
      <c r="C8" s="51">
        <v>761543</v>
      </c>
      <c r="D8" s="56">
        <v>437821</v>
      </c>
      <c r="E8" s="270">
        <v>215418</v>
      </c>
      <c r="F8" s="51">
        <v>58460</v>
      </c>
      <c r="G8" s="51">
        <v>37331</v>
      </c>
      <c r="H8" s="51"/>
      <c r="I8" s="51">
        <v>37810</v>
      </c>
      <c r="J8" s="51">
        <v>35995</v>
      </c>
      <c r="K8" s="51"/>
      <c r="L8" s="51">
        <v>556358</v>
      </c>
      <c r="M8" s="51">
        <v>292842</v>
      </c>
      <c r="N8" s="51"/>
      <c r="O8" s="51">
        <v>48923</v>
      </c>
      <c r="P8" s="51">
        <v>33159</v>
      </c>
      <c r="Q8" s="51"/>
      <c r="R8" s="51">
        <v>59991</v>
      </c>
      <c r="S8" s="56">
        <v>38495</v>
      </c>
      <c r="T8" s="110"/>
      <c r="U8" s="110"/>
      <c r="V8" s="110"/>
      <c r="W8" s="109"/>
      <c r="X8" s="109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3" ht="12.75">
      <c r="A9" s="135" t="s">
        <v>5</v>
      </c>
      <c r="B9" s="262"/>
      <c r="C9" s="36">
        <v>833294</v>
      </c>
      <c r="D9" s="37">
        <v>465167</v>
      </c>
      <c r="E9" s="38">
        <v>208534</v>
      </c>
      <c r="F9" s="36">
        <v>55380</v>
      </c>
      <c r="G9" s="36">
        <v>37260</v>
      </c>
      <c r="H9" s="36"/>
      <c r="I9" s="36">
        <v>43181</v>
      </c>
      <c r="J9" s="36">
        <v>40461</v>
      </c>
      <c r="K9" s="36"/>
      <c r="L9" s="36">
        <v>621138</v>
      </c>
      <c r="M9" s="36">
        <v>313950</v>
      </c>
      <c r="N9" s="36"/>
      <c r="O9" s="36">
        <v>49711</v>
      </c>
      <c r="P9" s="36">
        <v>32812</v>
      </c>
      <c r="Q9" s="36"/>
      <c r="R9" s="36">
        <v>63885</v>
      </c>
      <c r="S9" s="37">
        <v>40680</v>
      </c>
      <c r="T9" s="110"/>
      <c r="U9" s="110"/>
      <c r="V9" s="110"/>
      <c r="W9" s="109"/>
      <c r="X9" s="109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3" ht="12.75">
      <c r="A10" s="173" t="s">
        <v>6</v>
      </c>
      <c r="B10" s="261"/>
      <c r="C10" s="51">
        <v>788741</v>
      </c>
      <c r="D10" s="56">
        <v>432425</v>
      </c>
      <c r="E10" s="270">
        <v>197335</v>
      </c>
      <c r="F10" s="51">
        <v>47688</v>
      </c>
      <c r="G10" s="51">
        <v>31764</v>
      </c>
      <c r="H10" s="51"/>
      <c r="I10" s="51">
        <v>34394</v>
      </c>
      <c r="J10" s="51">
        <v>31142</v>
      </c>
      <c r="K10" s="51"/>
      <c r="L10" s="51">
        <v>611685</v>
      </c>
      <c r="M10" s="51">
        <v>305542</v>
      </c>
      <c r="N10" s="51"/>
      <c r="O10" s="51">
        <v>49212</v>
      </c>
      <c r="P10" s="51">
        <v>31957</v>
      </c>
      <c r="Q10" s="51"/>
      <c r="R10" s="51">
        <v>45762</v>
      </c>
      <c r="S10" s="56">
        <v>32016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3" ht="12.75">
      <c r="A11" s="135" t="s">
        <v>70</v>
      </c>
      <c r="B11" s="262"/>
      <c r="C11" s="36">
        <v>854426</v>
      </c>
      <c r="D11" s="37">
        <v>464934</v>
      </c>
      <c r="E11" s="38">
        <v>209850</v>
      </c>
      <c r="F11" s="14" t="s">
        <v>67</v>
      </c>
      <c r="G11" s="36" t="s">
        <v>92</v>
      </c>
      <c r="H11" s="36"/>
      <c r="I11" s="14" t="s">
        <v>67</v>
      </c>
      <c r="J11" s="36" t="s">
        <v>93</v>
      </c>
      <c r="K11" s="36"/>
      <c r="L11" s="36">
        <v>683970</v>
      </c>
      <c r="M11" s="36">
        <v>336088</v>
      </c>
      <c r="N11" s="36"/>
      <c r="O11" s="14" t="s">
        <v>67</v>
      </c>
      <c r="P11" s="36" t="s">
        <v>93</v>
      </c>
      <c r="Q11" s="36"/>
      <c r="R11" s="14" t="s">
        <v>67</v>
      </c>
      <c r="S11" s="37" t="s">
        <v>94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</row>
    <row r="12" spans="1:33" ht="12.75">
      <c r="A12" s="173" t="s">
        <v>68</v>
      </c>
      <c r="B12" s="261"/>
      <c r="C12" s="51">
        <v>914811</v>
      </c>
      <c r="D12" s="56">
        <v>506204</v>
      </c>
      <c r="E12" s="270">
        <v>239440</v>
      </c>
      <c r="F12" s="51"/>
      <c r="G12" s="51"/>
      <c r="H12" s="51"/>
      <c r="I12" s="51"/>
      <c r="J12" s="51"/>
      <c r="K12" s="51"/>
      <c r="L12" s="51">
        <v>729948</v>
      </c>
      <c r="M12" s="51">
        <v>373121</v>
      </c>
      <c r="N12" s="51"/>
      <c r="O12" s="51"/>
      <c r="P12" s="51"/>
      <c r="Q12" s="51"/>
      <c r="R12" s="51"/>
      <c r="S12" s="56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12.75">
      <c r="A13" s="135" t="s">
        <v>90</v>
      </c>
      <c r="B13" s="262"/>
      <c r="C13" s="36">
        <v>985254</v>
      </c>
      <c r="D13" s="37">
        <v>550899</v>
      </c>
      <c r="E13" s="38">
        <v>264334</v>
      </c>
      <c r="F13" s="52"/>
      <c r="G13" s="36"/>
      <c r="H13" s="36"/>
      <c r="I13" s="14"/>
      <c r="J13" s="36"/>
      <c r="K13" s="36"/>
      <c r="L13" s="36">
        <v>789876</v>
      </c>
      <c r="M13" s="36">
        <v>409167</v>
      </c>
      <c r="N13" s="36"/>
      <c r="O13" s="14"/>
      <c r="P13" s="36"/>
      <c r="Q13" s="36"/>
      <c r="R13" s="14"/>
      <c r="S13" s="37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12.75">
      <c r="A14" s="173" t="s">
        <v>71</v>
      </c>
      <c r="B14" s="261"/>
      <c r="C14" s="51">
        <v>1064866</v>
      </c>
      <c r="D14" s="56">
        <v>599983</v>
      </c>
      <c r="E14" s="270">
        <v>294243</v>
      </c>
      <c r="F14" s="22"/>
      <c r="G14" s="22"/>
      <c r="H14" s="22"/>
      <c r="I14" s="22"/>
      <c r="J14" s="22"/>
      <c r="K14" s="22"/>
      <c r="L14" s="51">
        <v>867689</v>
      </c>
      <c r="M14" s="51">
        <v>455772</v>
      </c>
      <c r="N14" s="51"/>
      <c r="O14" s="22"/>
      <c r="P14" s="22"/>
      <c r="Q14" s="22"/>
      <c r="R14" s="22"/>
      <c r="S14" s="76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2.75">
      <c r="A15" s="135" t="s">
        <v>75</v>
      </c>
      <c r="B15" s="262"/>
      <c r="C15" s="36">
        <v>1123807</v>
      </c>
      <c r="D15" s="37">
        <v>675101</v>
      </c>
      <c r="E15" s="38">
        <v>302497</v>
      </c>
      <c r="F15" s="50"/>
      <c r="G15" s="36"/>
      <c r="H15" s="36"/>
      <c r="I15" s="36"/>
      <c r="J15" s="36"/>
      <c r="K15" s="36"/>
      <c r="L15" s="36">
        <v>921170</v>
      </c>
      <c r="M15" s="36">
        <v>518467</v>
      </c>
      <c r="N15" s="36"/>
      <c r="O15" s="36"/>
      <c r="P15" s="36"/>
      <c r="Q15" s="36"/>
      <c r="R15" s="36"/>
      <c r="S15" s="37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ht="12.75">
      <c r="A16" s="173" t="s">
        <v>76</v>
      </c>
      <c r="B16" s="265"/>
      <c r="C16" s="51">
        <v>1158360</v>
      </c>
      <c r="D16" s="56">
        <v>731729</v>
      </c>
      <c r="E16" s="270">
        <v>322832</v>
      </c>
      <c r="F16" s="22"/>
      <c r="G16" s="51"/>
      <c r="H16" s="51"/>
      <c r="I16" s="22"/>
      <c r="J16" s="51"/>
      <c r="K16" s="51"/>
      <c r="L16" s="51">
        <v>957803</v>
      </c>
      <c r="M16" s="51">
        <v>568472</v>
      </c>
      <c r="N16" s="51"/>
      <c r="O16" s="22"/>
      <c r="P16" s="51"/>
      <c r="Q16" s="51"/>
      <c r="R16" s="22"/>
      <c r="S16" s="56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ht="12.75">
      <c r="A17" s="140" t="s">
        <v>77</v>
      </c>
      <c r="B17" s="266"/>
      <c r="C17" s="111">
        <v>1093806</v>
      </c>
      <c r="D17" s="113">
        <v>696420</v>
      </c>
      <c r="E17" s="112">
        <v>313702</v>
      </c>
      <c r="F17" s="17"/>
      <c r="G17" s="243"/>
      <c r="H17" s="111"/>
      <c r="I17" s="17"/>
      <c r="J17" s="243"/>
      <c r="K17" s="111"/>
      <c r="L17" s="111">
        <v>914054</v>
      </c>
      <c r="M17" s="111">
        <v>548908</v>
      </c>
      <c r="N17" s="111"/>
      <c r="O17" s="17"/>
      <c r="P17" s="243"/>
      <c r="Q17" s="111"/>
      <c r="R17" s="17"/>
      <c r="S17" s="28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3" s="16" customFormat="1" ht="12.75">
      <c r="A18" s="173" t="s">
        <v>78</v>
      </c>
      <c r="B18" s="79"/>
      <c r="C18" s="18">
        <v>758316</v>
      </c>
      <c r="D18" s="19">
        <v>443456</v>
      </c>
      <c r="E18" s="20">
        <v>241311</v>
      </c>
      <c r="F18" s="21"/>
      <c r="G18" s="289"/>
      <c r="H18" s="51"/>
      <c r="I18" s="78"/>
      <c r="J18" s="289"/>
      <c r="K18" s="18"/>
      <c r="L18" s="18">
        <v>652113</v>
      </c>
      <c r="M18" s="18">
        <v>357351</v>
      </c>
      <c r="N18" s="18"/>
      <c r="O18" s="22"/>
      <c r="P18" s="23"/>
      <c r="Q18" s="18"/>
      <c r="R18" s="22"/>
      <c r="S18" s="24"/>
      <c r="T18" s="259"/>
      <c r="U18" s="259"/>
      <c r="V18" s="259"/>
      <c r="W18" s="110"/>
      <c r="X18" s="110"/>
      <c r="Y18" s="259"/>
      <c r="Z18" s="259"/>
      <c r="AA18" s="259"/>
      <c r="AB18" s="137"/>
      <c r="AC18" s="259"/>
      <c r="AD18" s="259"/>
      <c r="AE18" s="259"/>
      <c r="AF18" s="259"/>
      <c r="AG18" s="259"/>
    </row>
    <row r="19" spans="1:33" ht="12.75">
      <c r="A19" s="140" t="s">
        <v>79</v>
      </c>
      <c r="B19" s="137"/>
      <c r="C19" s="27">
        <v>980850</v>
      </c>
      <c r="D19" s="29">
        <v>576470</v>
      </c>
      <c r="E19" s="30">
        <v>309168</v>
      </c>
      <c r="F19" s="31"/>
      <c r="G19" s="243"/>
      <c r="H19" s="111"/>
      <c r="I19" s="17"/>
      <c r="J19" s="243"/>
      <c r="K19" s="27"/>
      <c r="L19" s="27">
        <v>839951</v>
      </c>
      <c r="M19" s="27">
        <v>462086</v>
      </c>
      <c r="N19" s="27"/>
      <c r="O19" s="17"/>
      <c r="P19" s="28"/>
      <c r="Q19" s="27"/>
      <c r="R19" s="17"/>
      <c r="S19" s="32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ht="12.75">
      <c r="A20" s="173" t="s">
        <v>89</v>
      </c>
      <c r="B20" s="79"/>
      <c r="C20" s="18">
        <v>930474</v>
      </c>
      <c r="D20" s="19">
        <v>557736</v>
      </c>
      <c r="E20" s="20">
        <v>285792</v>
      </c>
      <c r="F20" s="21"/>
      <c r="G20" s="289"/>
      <c r="H20" s="51"/>
      <c r="I20" s="22"/>
      <c r="J20" s="289"/>
      <c r="K20" s="18"/>
      <c r="L20" s="18">
        <v>794624</v>
      </c>
      <c r="M20" s="18">
        <v>449418</v>
      </c>
      <c r="N20" s="18"/>
      <c r="O20" s="22"/>
      <c r="P20" s="23"/>
      <c r="Q20" s="18"/>
      <c r="R20" s="22"/>
      <c r="S20" s="24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6" customFormat="1" ht="12.75">
      <c r="A21" s="140" t="s">
        <v>91</v>
      </c>
      <c r="B21" s="94"/>
      <c r="C21" s="33">
        <v>1006286</v>
      </c>
      <c r="D21" s="33">
        <v>580614</v>
      </c>
      <c r="E21" s="38">
        <v>331416</v>
      </c>
      <c r="F21" s="17"/>
      <c r="G21" s="243"/>
      <c r="H21" s="111"/>
      <c r="I21" s="17"/>
      <c r="J21" s="243"/>
      <c r="K21" s="36"/>
      <c r="L21" s="36">
        <v>875397</v>
      </c>
      <c r="M21" s="36">
        <v>479190</v>
      </c>
      <c r="N21" s="36"/>
      <c r="O21" s="17"/>
      <c r="P21" s="28"/>
      <c r="Q21" s="27"/>
      <c r="R21" s="17"/>
      <c r="S21" s="32"/>
      <c r="T21" s="259"/>
      <c r="U21" s="259"/>
      <c r="V21" s="259"/>
      <c r="W21" s="110"/>
      <c r="X21" s="110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3" ht="12.75">
      <c r="A22" s="173" t="s">
        <v>98</v>
      </c>
      <c r="B22" s="79"/>
      <c r="C22" s="25">
        <v>984842</v>
      </c>
      <c r="D22" s="25">
        <v>568674</v>
      </c>
      <c r="E22" s="270">
        <v>318326</v>
      </c>
      <c r="F22" s="22"/>
      <c r="G22" s="289"/>
      <c r="H22" s="51"/>
      <c r="I22" s="22"/>
      <c r="J22" s="289"/>
      <c r="K22" s="51"/>
      <c r="L22" s="51">
        <v>864456</v>
      </c>
      <c r="M22" s="51">
        <v>473552</v>
      </c>
      <c r="N22" s="51"/>
      <c r="O22" s="22"/>
      <c r="P22" s="23"/>
      <c r="Q22" s="18"/>
      <c r="R22" s="22"/>
      <c r="S22" s="24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</row>
    <row r="23" spans="1:33" ht="12.75">
      <c r="A23" s="130" t="s">
        <v>99</v>
      </c>
      <c r="B23" s="131"/>
      <c r="C23" s="43">
        <v>1001099</v>
      </c>
      <c r="D23" s="44">
        <v>587431</v>
      </c>
      <c r="E23" s="93">
        <v>326224</v>
      </c>
      <c r="F23" s="45"/>
      <c r="G23" s="132"/>
      <c r="H23" s="91"/>
      <c r="I23" s="45"/>
      <c r="J23" s="132"/>
      <c r="K23" s="91"/>
      <c r="L23" s="91">
        <v>881299</v>
      </c>
      <c r="M23" s="91">
        <v>491586</v>
      </c>
      <c r="N23" s="91"/>
      <c r="O23" s="45"/>
      <c r="P23" s="46"/>
      <c r="Q23" s="47"/>
      <c r="R23" s="45"/>
      <c r="S23" s="4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1:33" s="35" customFormat="1" ht="12" customHeight="1">
      <c r="A24" s="358" t="s">
        <v>100</v>
      </c>
      <c r="B24" s="79"/>
      <c r="C24" s="268">
        <v>977481</v>
      </c>
      <c r="D24" s="269">
        <v>584814</v>
      </c>
      <c r="E24" s="270">
        <v>310885</v>
      </c>
      <c r="F24" s="78"/>
      <c r="G24" s="289"/>
      <c r="H24" s="271"/>
      <c r="I24" s="78"/>
      <c r="J24" s="289"/>
      <c r="K24" s="271"/>
      <c r="L24" s="271">
        <v>860253</v>
      </c>
      <c r="M24" s="271">
        <v>488010</v>
      </c>
      <c r="N24" s="271"/>
      <c r="O24" s="78"/>
      <c r="P24" s="290"/>
      <c r="Q24" s="272"/>
      <c r="R24" s="78"/>
      <c r="S24" s="291"/>
      <c r="T24" s="109"/>
      <c r="U24" s="109"/>
      <c r="V24" s="109"/>
      <c r="W24" s="110"/>
      <c r="X24" s="110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35" customFormat="1" ht="12" customHeight="1">
      <c r="A25" s="140" t="s">
        <v>101</v>
      </c>
      <c r="B25" s="143">
        <v>2016</v>
      </c>
      <c r="C25" s="292">
        <v>983536</v>
      </c>
      <c r="D25" s="292">
        <v>574617</v>
      </c>
      <c r="E25" s="112">
        <v>314534</v>
      </c>
      <c r="F25" s="142"/>
      <c r="G25" s="293"/>
      <c r="H25" s="111"/>
      <c r="I25" s="142"/>
      <c r="J25" s="293"/>
      <c r="K25" s="111"/>
      <c r="L25" s="111">
        <v>871320</v>
      </c>
      <c r="M25" s="111">
        <v>483674</v>
      </c>
      <c r="N25" s="111"/>
      <c r="O25" s="142"/>
      <c r="P25" s="294"/>
      <c r="Q25" s="295"/>
      <c r="R25" s="142"/>
      <c r="S25" s="296"/>
      <c r="T25" s="109"/>
      <c r="U25" s="109"/>
      <c r="V25" s="109"/>
      <c r="W25" s="110"/>
      <c r="X25" s="110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ht="12.75">
      <c r="A26" s="173" t="s">
        <v>106</v>
      </c>
      <c r="B26" s="346">
        <v>2017</v>
      </c>
      <c r="C26" s="268">
        <f>+'ダイカスト合計(月別集計)'!C15</f>
        <v>1043558</v>
      </c>
      <c r="D26" s="268">
        <f>+'ダイカスト合計(月別集計)'!D15</f>
        <v>610299</v>
      </c>
      <c r="E26" s="350">
        <f>+'ダイカスト合計(月別集計)'!E15</f>
        <v>32571</v>
      </c>
      <c r="F26" s="268"/>
      <c r="G26" s="268"/>
      <c r="H26" s="268"/>
      <c r="I26" s="268"/>
      <c r="J26" s="268"/>
      <c r="K26" s="268"/>
      <c r="L26" s="268">
        <f>+'ダイカスト合計(月別集計)'!L15</f>
        <v>920769.553</v>
      </c>
      <c r="M26" s="268">
        <f>+'ダイカスト合計(月別集計)'!M15</f>
        <v>510683.473</v>
      </c>
      <c r="N26" s="271"/>
      <c r="O26" s="78"/>
      <c r="P26" s="290"/>
      <c r="Q26" s="272"/>
      <c r="R26" s="78"/>
      <c r="S26" s="291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1:33" ht="12.75">
      <c r="A27" s="130" t="s">
        <v>107</v>
      </c>
      <c r="B27" s="143">
        <v>2018</v>
      </c>
      <c r="C27" s="292">
        <f>+'ダイカスト合計(月別集計)'!C16</f>
        <v>1074522</v>
      </c>
      <c r="D27" s="292">
        <f>+'ダイカスト合計(月別集計)'!D16</f>
        <v>640867</v>
      </c>
      <c r="E27" s="297">
        <f>+'ダイカスト合計(月別集計)'!E16</f>
        <v>324525</v>
      </c>
      <c r="F27" s="292"/>
      <c r="G27" s="292"/>
      <c r="H27" s="292"/>
      <c r="I27" s="292"/>
      <c r="J27" s="292"/>
      <c r="K27" s="292"/>
      <c r="L27" s="292">
        <f>+'ダイカスト合計(月別集計)'!L16</f>
        <v>950956.041</v>
      </c>
      <c r="M27" s="292">
        <f>+'ダイカスト合計(月別集計)'!M16</f>
        <v>536567.576</v>
      </c>
      <c r="N27" s="111"/>
      <c r="O27" s="142"/>
      <c r="P27" s="294"/>
      <c r="Q27" s="295"/>
      <c r="R27" s="142"/>
      <c r="S27" s="296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</row>
    <row r="28" spans="1:33" ht="12.75">
      <c r="A28" s="173" t="s">
        <v>108</v>
      </c>
      <c r="B28" s="346">
        <v>2019</v>
      </c>
      <c r="C28" s="268">
        <f>+'ダイカスト合計(月別集計)'!C17</f>
        <v>1022064</v>
      </c>
      <c r="D28" s="268">
        <f>+'ダイカスト合計(月別集計)'!D17</f>
        <v>623523</v>
      </c>
      <c r="E28" s="350">
        <f>+'ダイカスト合計(月別集計)'!E17</f>
        <v>319018</v>
      </c>
      <c r="F28" s="268"/>
      <c r="G28" s="268"/>
      <c r="H28" s="268"/>
      <c r="I28" s="268"/>
      <c r="J28" s="268"/>
      <c r="K28" s="268"/>
      <c r="L28" s="268">
        <f>+'ダイカスト合計(月別集計)'!L17</f>
        <v>905000.059</v>
      </c>
      <c r="M28" s="268">
        <f>+'ダイカスト合計(月別集計)'!M17</f>
        <v>524789.536</v>
      </c>
      <c r="N28" s="271"/>
      <c r="O28" s="78"/>
      <c r="P28" s="290"/>
      <c r="Q28" s="272"/>
      <c r="R28" s="78"/>
      <c r="S28" s="291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</row>
    <row r="29" spans="1:33" ht="12.75">
      <c r="A29" s="157" t="s">
        <v>113</v>
      </c>
      <c r="B29" s="158">
        <v>2020</v>
      </c>
      <c r="C29" s="276">
        <f>'ダイカスト合計(月別集計)'!C32</f>
        <v>840717.94</v>
      </c>
      <c r="D29" s="363">
        <f>'ダイカスト合計(月別集計)'!D32</f>
        <v>525352.542</v>
      </c>
      <c r="E29" s="363">
        <f>'ダイカスト合計(月別集計)'!E32</f>
        <v>269676.848</v>
      </c>
      <c r="F29" s="276"/>
      <c r="G29" s="276"/>
      <c r="H29" s="276"/>
      <c r="I29" s="276"/>
      <c r="J29" s="276"/>
      <c r="K29" s="276"/>
      <c r="L29" s="276">
        <f>'ダイカスト合計(月別集計)'!L32</f>
        <v>743948.4759999999</v>
      </c>
      <c r="M29" s="276">
        <f>'ダイカスト合計(月別集計)'!M32</f>
        <v>442161</v>
      </c>
      <c r="N29" s="276"/>
      <c r="O29" s="276" t="str">
        <f>'ダイカスト合計(月別集計)'!O32</f>
        <v>　</v>
      </c>
      <c r="P29" s="276" t="str">
        <f>'ダイカスト合計(月別集計)'!P32</f>
        <v>　</v>
      </c>
      <c r="Q29" s="276"/>
      <c r="R29" s="276" t="str">
        <f>'ダイカスト合計(月別集計)'!R32</f>
        <v>　</v>
      </c>
      <c r="S29" s="363" t="str">
        <f>'ダイカスト合計(月別集計)'!S32</f>
        <v>　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</row>
    <row r="30" spans="1:33" ht="12.75">
      <c r="A30" s="136"/>
      <c r="B30" s="156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111"/>
      <c r="O30" s="142"/>
      <c r="P30" s="294"/>
      <c r="Q30" s="295"/>
      <c r="R30" s="142"/>
      <c r="S30" s="294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spans="1:33" ht="12.75">
      <c r="A31" s="282"/>
      <c r="B31" s="110" t="s">
        <v>85</v>
      </c>
      <c r="C31" s="33"/>
      <c r="D31" s="33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83"/>
      <c r="P31" s="211"/>
      <c r="Q31" s="211"/>
      <c r="R31" s="211"/>
      <c r="S31" s="211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282"/>
      <c r="B32" s="1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110"/>
      <c r="U32" s="110"/>
      <c r="V32" s="110"/>
      <c r="W32" s="259"/>
      <c r="X32" s="259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10" t="s">
        <v>33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74"/>
      <c r="B34" s="87"/>
      <c r="C34" s="87" t="s">
        <v>22</v>
      </c>
      <c r="D34" s="88"/>
      <c r="E34" s="89" t="s">
        <v>23</v>
      </c>
      <c r="F34" s="87" t="s">
        <v>27</v>
      </c>
      <c r="G34" s="87"/>
      <c r="H34" s="87"/>
      <c r="I34" s="87" t="s">
        <v>28</v>
      </c>
      <c r="J34" s="87"/>
      <c r="K34" s="87"/>
      <c r="L34" s="87" t="s">
        <v>29</v>
      </c>
      <c r="M34" s="87"/>
      <c r="N34" s="87"/>
      <c r="O34" s="87" t="s">
        <v>30</v>
      </c>
      <c r="P34" s="87"/>
      <c r="Q34" s="87"/>
      <c r="R34" s="87" t="s">
        <v>31</v>
      </c>
      <c r="S34" s="88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175"/>
      <c r="B35" s="5"/>
      <c r="C35" s="176" t="s">
        <v>24</v>
      </c>
      <c r="D35" s="177" t="s">
        <v>21</v>
      </c>
      <c r="E35" s="178" t="s">
        <v>24</v>
      </c>
      <c r="F35" s="176" t="s">
        <v>24</v>
      </c>
      <c r="G35" s="176" t="s">
        <v>21</v>
      </c>
      <c r="H35" s="176"/>
      <c r="I35" s="176" t="s">
        <v>24</v>
      </c>
      <c r="J35" s="176" t="s">
        <v>21</v>
      </c>
      <c r="K35" s="176" t="s">
        <v>25</v>
      </c>
      <c r="L35" s="176" t="s">
        <v>24</v>
      </c>
      <c r="M35" s="176" t="s">
        <v>26</v>
      </c>
      <c r="N35" s="176" t="s">
        <v>25</v>
      </c>
      <c r="O35" s="176" t="s">
        <v>24</v>
      </c>
      <c r="P35" s="176" t="s">
        <v>26</v>
      </c>
      <c r="Q35" s="176"/>
      <c r="R35" s="176" t="s">
        <v>24</v>
      </c>
      <c r="S35" s="177" t="s">
        <v>26</v>
      </c>
      <c r="T35" s="110"/>
      <c r="U35" s="110"/>
      <c r="V35" s="110"/>
      <c r="W35" s="259"/>
      <c r="X35" s="259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3" t="s">
        <v>2</v>
      </c>
      <c r="B36" s="6"/>
      <c r="C36" s="51">
        <v>754204</v>
      </c>
      <c r="D36" s="56">
        <v>431138</v>
      </c>
      <c r="E36" s="270">
        <v>247679</v>
      </c>
      <c r="F36" s="51">
        <v>52226</v>
      </c>
      <c r="G36" s="51">
        <v>35573</v>
      </c>
      <c r="H36" s="51"/>
      <c r="I36" s="51">
        <v>39983</v>
      </c>
      <c r="J36" s="51">
        <v>33324</v>
      </c>
      <c r="K36" s="51"/>
      <c r="L36" s="51">
        <v>567140</v>
      </c>
      <c r="M36" s="51">
        <v>297465</v>
      </c>
      <c r="N36" s="51"/>
      <c r="O36" s="51">
        <v>47481</v>
      </c>
      <c r="P36" s="51">
        <v>31789</v>
      </c>
      <c r="Q36" s="51"/>
      <c r="R36" s="51">
        <v>47374</v>
      </c>
      <c r="S36" s="56">
        <v>32987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35" t="s">
        <v>3</v>
      </c>
      <c r="B37" s="260"/>
      <c r="C37" s="36">
        <v>698142</v>
      </c>
      <c r="D37" s="37">
        <v>394912</v>
      </c>
      <c r="E37" s="38">
        <v>231000</v>
      </c>
      <c r="F37" s="36">
        <v>49255</v>
      </c>
      <c r="G37" s="36">
        <v>32071</v>
      </c>
      <c r="H37" s="36"/>
      <c r="I37" s="36">
        <v>34754</v>
      </c>
      <c r="J37" s="36">
        <v>30173</v>
      </c>
      <c r="K37" s="36"/>
      <c r="L37" s="36">
        <v>521322</v>
      </c>
      <c r="M37" s="36">
        <v>271092</v>
      </c>
      <c r="N37" s="36"/>
      <c r="O37" s="36">
        <v>44743</v>
      </c>
      <c r="P37" s="36">
        <v>29661</v>
      </c>
      <c r="Q37" s="36"/>
      <c r="R37" s="36">
        <v>48068</v>
      </c>
      <c r="S37" s="37">
        <v>31915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73" t="s">
        <v>4</v>
      </c>
      <c r="B38" s="261"/>
      <c r="C38" s="51">
        <v>722722</v>
      </c>
      <c r="D38" s="56">
        <v>395744</v>
      </c>
      <c r="E38" s="270">
        <v>200312</v>
      </c>
      <c r="F38" s="51">
        <v>56910</v>
      </c>
      <c r="G38" s="51">
        <v>35699</v>
      </c>
      <c r="H38" s="51"/>
      <c r="I38" s="51">
        <v>34232</v>
      </c>
      <c r="J38" s="51">
        <v>28867</v>
      </c>
      <c r="K38" s="51"/>
      <c r="L38" s="51">
        <v>537673</v>
      </c>
      <c r="M38" s="51">
        <v>268512</v>
      </c>
      <c r="N38" s="51"/>
      <c r="O38" s="51">
        <v>45211</v>
      </c>
      <c r="P38" s="51">
        <v>30887</v>
      </c>
      <c r="Q38" s="51"/>
      <c r="R38" s="51">
        <v>48695</v>
      </c>
      <c r="S38" s="56">
        <v>31778</v>
      </c>
      <c r="T38" s="110"/>
      <c r="U38" s="110"/>
      <c r="V38" s="110"/>
      <c r="W38" s="109"/>
      <c r="X38" s="109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5" t="s">
        <v>5</v>
      </c>
      <c r="B39" s="262"/>
      <c r="C39" s="36">
        <v>791573</v>
      </c>
      <c r="D39" s="37">
        <v>420695</v>
      </c>
      <c r="E39" s="38">
        <v>192133</v>
      </c>
      <c r="F39" s="36">
        <v>53572</v>
      </c>
      <c r="G39" s="36">
        <v>35386</v>
      </c>
      <c r="H39" s="36"/>
      <c r="I39" s="36">
        <v>39360</v>
      </c>
      <c r="J39" s="36">
        <v>31704</v>
      </c>
      <c r="K39" s="36"/>
      <c r="L39" s="36">
        <v>601313</v>
      </c>
      <c r="M39" s="36">
        <v>289528</v>
      </c>
      <c r="N39" s="36"/>
      <c r="O39" s="36">
        <v>45361</v>
      </c>
      <c r="P39" s="36">
        <v>30055</v>
      </c>
      <c r="Q39" s="36"/>
      <c r="R39" s="36">
        <v>51967</v>
      </c>
      <c r="S39" s="37">
        <v>34022</v>
      </c>
      <c r="T39" s="110"/>
      <c r="U39" s="110"/>
      <c r="V39" s="110"/>
      <c r="W39" s="109"/>
      <c r="X39" s="109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ht="12.75">
      <c r="A40" s="173" t="s">
        <v>6</v>
      </c>
      <c r="B40" s="261"/>
      <c r="C40" s="51">
        <v>750458</v>
      </c>
      <c r="D40" s="56">
        <v>390808</v>
      </c>
      <c r="E40" s="270">
        <v>184783</v>
      </c>
      <c r="F40" s="51">
        <v>45980</v>
      </c>
      <c r="G40" s="51">
        <v>30231</v>
      </c>
      <c r="H40" s="51"/>
      <c r="I40" s="51">
        <v>31250</v>
      </c>
      <c r="J40" s="51">
        <v>24914</v>
      </c>
      <c r="K40" s="51"/>
      <c r="L40" s="51">
        <v>591338</v>
      </c>
      <c r="M40" s="51">
        <v>280237</v>
      </c>
      <c r="N40" s="51"/>
      <c r="O40" s="51">
        <v>45553</v>
      </c>
      <c r="P40" s="51">
        <v>29709</v>
      </c>
      <c r="Q40" s="51"/>
      <c r="R40" s="51">
        <v>36333</v>
      </c>
      <c r="S40" s="56">
        <v>25719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</row>
    <row r="41" spans="1:33" ht="12.75">
      <c r="A41" s="135" t="s">
        <v>70</v>
      </c>
      <c r="B41" s="262"/>
      <c r="C41" s="36">
        <v>812298</v>
      </c>
      <c r="D41" s="37">
        <v>417711</v>
      </c>
      <c r="E41" s="38">
        <v>197107</v>
      </c>
      <c r="F41" s="36">
        <v>52127</v>
      </c>
      <c r="G41" s="36">
        <v>32985</v>
      </c>
      <c r="H41" s="36"/>
      <c r="I41" s="36">
        <v>30757</v>
      </c>
      <c r="J41" s="36">
        <v>23802</v>
      </c>
      <c r="K41" s="36"/>
      <c r="L41" s="36">
        <v>649451</v>
      </c>
      <c r="M41" s="36">
        <v>308539</v>
      </c>
      <c r="N41" s="36"/>
      <c r="O41" s="36">
        <v>48949</v>
      </c>
      <c r="P41" s="36">
        <v>30852</v>
      </c>
      <c r="Q41" s="36"/>
      <c r="R41" s="36">
        <v>31014</v>
      </c>
      <c r="S41" s="37">
        <v>21533</v>
      </c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</row>
    <row r="42" spans="1:33" ht="12.75">
      <c r="A42" s="173" t="s">
        <v>68</v>
      </c>
      <c r="B42" s="261"/>
      <c r="C42" s="51">
        <v>869776</v>
      </c>
      <c r="D42" s="56">
        <v>451882</v>
      </c>
      <c r="E42" s="270">
        <v>226000</v>
      </c>
      <c r="F42" s="51">
        <v>53266</v>
      </c>
      <c r="G42" s="51">
        <v>33699</v>
      </c>
      <c r="H42" s="51"/>
      <c r="I42" s="51">
        <v>28875</v>
      </c>
      <c r="J42" s="51">
        <v>23581</v>
      </c>
      <c r="K42" s="51"/>
      <c r="L42" s="51">
        <v>709685</v>
      </c>
      <c r="M42" s="51">
        <v>341774</v>
      </c>
      <c r="N42" s="51"/>
      <c r="O42" s="51">
        <v>44653</v>
      </c>
      <c r="P42" s="51">
        <v>28861</v>
      </c>
      <c r="Q42" s="51"/>
      <c r="R42" s="51">
        <v>33297</v>
      </c>
      <c r="S42" s="56">
        <v>23967</v>
      </c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35" t="s">
        <v>90</v>
      </c>
      <c r="B43" s="262"/>
      <c r="C43" s="36">
        <v>940181</v>
      </c>
      <c r="D43" s="37">
        <v>495088</v>
      </c>
      <c r="E43" s="38">
        <v>249967</v>
      </c>
      <c r="F43" s="36">
        <v>56935</v>
      </c>
      <c r="G43" s="36">
        <v>36232</v>
      </c>
      <c r="H43" s="36"/>
      <c r="I43" s="36">
        <v>27881</v>
      </c>
      <c r="J43" s="36">
        <v>23497</v>
      </c>
      <c r="K43" s="36"/>
      <c r="L43" s="36">
        <v>768955</v>
      </c>
      <c r="M43" s="36">
        <v>375796</v>
      </c>
      <c r="N43" s="36"/>
      <c r="O43" s="36">
        <v>48788</v>
      </c>
      <c r="P43" s="36">
        <v>32219</v>
      </c>
      <c r="Q43" s="36"/>
      <c r="R43" s="36">
        <v>37621</v>
      </c>
      <c r="S43" s="37">
        <v>27343</v>
      </c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73" t="s">
        <v>71</v>
      </c>
      <c r="B44" s="261"/>
      <c r="C44" s="51">
        <v>1020547</v>
      </c>
      <c r="D44" s="56">
        <v>543062</v>
      </c>
      <c r="E44" s="270">
        <v>280152</v>
      </c>
      <c r="F44" s="51">
        <v>57123</v>
      </c>
      <c r="G44" s="51">
        <v>36560</v>
      </c>
      <c r="H44" s="51"/>
      <c r="I44" s="51">
        <v>28102</v>
      </c>
      <c r="J44" s="51">
        <v>24029</v>
      </c>
      <c r="K44" s="51"/>
      <c r="L44" s="51">
        <v>846276</v>
      </c>
      <c r="M44" s="51">
        <v>419671</v>
      </c>
      <c r="N44" s="51"/>
      <c r="O44" s="51">
        <v>51225</v>
      </c>
      <c r="P44" s="51">
        <v>34620</v>
      </c>
      <c r="Q44" s="51"/>
      <c r="R44" s="51">
        <v>37822</v>
      </c>
      <c r="S44" s="56">
        <v>28183</v>
      </c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35" t="s">
        <v>75</v>
      </c>
      <c r="B45" s="262"/>
      <c r="C45" s="36">
        <v>1080941</v>
      </c>
      <c r="D45" s="37">
        <v>613968</v>
      </c>
      <c r="E45" s="38">
        <v>289182</v>
      </c>
      <c r="F45" s="36">
        <v>61230</v>
      </c>
      <c r="G45" s="36">
        <v>42886</v>
      </c>
      <c r="H45" s="36"/>
      <c r="I45" s="36">
        <v>28587</v>
      </c>
      <c r="J45" s="36">
        <v>26569</v>
      </c>
      <c r="K45" s="36"/>
      <c r="L45" s="36">
        <v>898101</v>
      </c>
      <c r="M45" s="36">
        <v>478335</v>
      </c>
      <c r="N45" s="36"/>
      <c r="O45" s="36">
        <v>54024</v>
      </c>
      <c r="P45" s="36">
        <v>37079</v>
      </c>
      <c r="Q45" s="36"/>
      <c r="R45" s="36">
        <v>38998</v>
      </c>
      <c r="S45" s="37">
        <v>29099</v>
      </c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73" t="s">
        <v>76</v>
      </c>
      <c r="B46" s="261"/>
      <c r="C46" s="51">
        <v>1117622</v>
      </c>
      <c r="D46" s="56">
        <v>669465</v>
      </c>
      <c r="E46" s="270">
        <v>308950</v>
      </c>
      <c r="F46" s="51">
        <v>60730</v>
      </c>
      <c r="G46" s="51">
        <v>45368</v>
      </c>
      <c r="H46" s="51"/>
      <c r="I46" s="51">
        <v>30832</v>
      </c>
      <c r="J46" s="51">
        <v>32836</v>
      </c>
      <c r="K46" s="51"/>
      <c r="L46" s="51">
        <v>936670</v>
      </c>
      <c r="M46" s="51">
        <v>528364</v>
      </c>
      <c r="N46" s="51"/>
      <c r="O46" s="51">
        <v>51070</v>
      </c>
      <c r="P46" s="51">
        <v>34353</v>
      </c>
      <c r="Q46" s="51"/>
      <c r="R46" s="51">
        <v>38320</v>
      </c>
      <c r="S46" s="56">
        <v>28544</v>
      </c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40" t="s">
        <v>77</v>
      </c>
      <c r="B47" s="284"/>
      <c r="C47" s="111">
        <v>1057689</v>
      </c>
      <c r="D47" s="113">
        <v>641027</v>
      </c>
      <c r="E47" s="112">
        <v>301360</v>
      </c>
      <c r="F47" s="111">
        <v>55166</v>
      </c>
      <c r="G47" s="111">
        <v>41910</v>
      </c>
      <c r="H47" s="111"/>
      <c r="I47" s="111">
        <v>26760</v>
      </c>
      <c r="J47" s="111">
        <v>30447</v>
      </c>
      <c r="K47" s="111"/>
      <c r="L47" s="111">
        <v>895229</v>
      </c>
      <c r="M47" s="111">
        <v>511725</v>
      </c>
      <c r="N47" s="111"/>
      <c r="O47" s="111">
        <v>45338</v>
      </c>
      <c r="P47" s="111">
        <v>30095</v>
      </c>
      <c r="Q47" s="111"/>
      <c r="R47" s="111">
        <v>35196</v>
      </c>
      <c r="S47" s="113">
        <v>26849</v>
      </c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s="16" customFormat="1" ht="12.75">
      <c r="A48" s="358" t="s">
        <v>78</v>
      </c>
      <c r="B48" s="79"/>
      <c r="C48" s="25">
        <v>733584</v>
      </c>
      <c r="D48" s="26">
        <v>406725</v>
      </c>
      <c r="E48" s="270">
        <v>233314</v>
      </c>
      <c r="F48" s="51">
        <v>32644</v>
      </c>
      <c r="G48" s="25">
        <v>24501</v>
      </c>
      <c r="H48" s="51"/>
      <c r="I48" s="25">
        <v>17019</v>
      </c>
      <c r="J48" s="25">
        <v>18553</v>
      </c>
      <c r="K48" s="51"/>
      <c r="L48" s="25">
        <v>639065</v>
      </c>
      <c r="M48" s="25">
        <v>331383</v>
      </c>
      <c r="N48" s="51"/>
      <c r="O48" s="25">
        <v>23306</v>
      </c>
      <c r="P48" s="25">
        <v>15692</v>
      </c>
      <c r="Q48" s="51"/>
      <c r="R48" s="25">
        <v>21549</v>
      </c>
      <c r="S48" s="26">
        <v>16595</v>
      </c>
      <c r="T48" s="259"/>
      <c r="U48" s="259"/>
      <c r="V48" s="259"/>
      <c r="W48" s="110"/>
      <c r="X48" s="110"/>
      <c r="Y48" s="259"/>
      <c r="Z48" s="259"/>
      <c r="AA48" s="259"/>
      <c r="AB48" s="259"/>
      <c r="AC48" s="259"/>
      <c r="AD48" s="259"/>
      <c r="AE48" s="259"/>
      <c r="AF48" s="259"/>
      <c r="AG48" s="259"/>
    </row>
    <row r="49" spans="1:33" ht="12.75">
      <c r="A49" s="140" t="s">
        <v>79</v>
      </c>
      <c r="B49" s="137"/>
      <c r="C49" s="33">
        <v>949118</v>
      </c>
      <c r="D49" s="34">
        <v>528401</v>
      </c>
      <c r="E49" s="112">
        <v>297894</v>
      </c>
      <c r="F49" s="111">
        <v>43041</v>
      </c>
      <c r="G49" s="33">
        <v>33171</v>
      </c>
      <c r="H49" s="111"/>
      <c r="I49" s="33">
        <v>19909</v>
      </c>
      <c r="J49" s="33">
        <v>21368</v>
      </c>
      <c r="K49" s="111"/>
      <c r="L49" s="33">
        <v>824095</v>
      </c>
      <c r="M49" s="33">
        <v>427517</v>
      </c>
      <c r="N49" s="111"/>
      <c r="O49" s="33">
        <v>33942</v>
      </c>
      <c r="P49" s="33">
        <v>24099</v>
      </c>
      <c r="Q49" s="111"/>
      <c r="R49" s="33">
        <v>28131</v>
      </c>
      <c r="S49" s="34">
        <v>22247</v>
      </c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73" t="s">
        <v>89</v>
      </c>
      <c r="B50" s="79"/>
      <c r="C50" s="25">
        <v>902028</v>
      </c>
      <c r="D50" s="26">
        <v>513386</v>
      </c>
      <c r="E50" s="270">
        <v>275695</v>
      </c>
      <c r="F50" s="51">
        <v>41717</v>
      </c>
      <c r="G50" s="25">
        <v>32014</v>
      </c>
      <c r="H50" s="51"/>
      <c r="I50" s="25">
        <v>18946</v>
      </c>
      <c r="J50" s="25">
        <v>20665</v>
      </c>
      <c r="K50" s="51"/>
      <c r="L50" s="25">
        <v>780694</v>
      </c>
      <c r="M50" s="25">
        <v>417176</v>
      </c>
      <c r="N50" s="51"/>
      <c r="O50" s="25">
        <v>33362</v>
      </c>
      <c r="P50" s="25">
        <v>22798</v>
      </c>
      <c r="Q50" s="51"/>
      <c r="R50" s="25">
        <v>27309</v>
      </c>
      <c r="S50" s="26">
        <v>20734</v>
      </c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s="16" customFormat="1" ht="12.75">
      <c r="A51" s="140" t="s">
        <v>91</v>
      </c>
      <c r="B51" s="94"/>
      <c r="C51" s="33">
        <v>978523</v>
      </c>
      <c r="D51" s="33">
        <v>538278</v>
      </c>
      <c r="E51" s="298">
        <v>322209</v>
      </c>
      <c r="F51" s="299">
        <v>38989</v>
      </c>
      <c r="G51" s="299">
        <v>28418</v>
      </c>
      <c r="H51" s="299"/>
      <c r="I51" s="299">
        <v>18583</v>
      </c>
      <c r="J51" s="299">
        <v>20152</v>
      </c>
      <c r="K51" s="299"/>
      <c r="L51" s="299">
        <v>860793</v>
      </c>
      <c r="M51" s="299">
        <v>448102</v>
      </c>
      <c r="N51" s="299"/>
      <c r="O51" s="299">
        <v>32484</v>
      </c>
      <c r="P51" s="299">
        <v>21974</v>
      </c>
      <c r="Q51" s="299"/>
      <c r="R51" s="299">
        <v>27674</v>
      </c>
      <c r="S51" s="300">
        <v>19632</v>
      </c>
      <c r="T51" s="259"/>
      <c r="U51" s="259"/>
      <c r="V51" s="259"/>
      <c r="W51" s="110"/>
      <c r="X51" s="110"/>
      <c r="Y51" s="259"/>
      <c r="Z51" s="259"/>
      <c r="AA51" s="259"/>
      <c r="AB51" s="259"/>
      <c r="AC51" s="259"/>
      <c r="AD51" s="259"/>
      <c r="AE51" s="259"/>
      <c r="AF51" s="259"/>
      <c r="AG51" s="259"/>
    </row>
    <row r="52" spans="1:33" ht="12.75">
      <c r="A52" s="173" t="s">
        <v>98</v>
      </c>
      <c r="B52" s="79"/>
      <c r="C52" s="25">
        <v>958503</v>
      </c>
      <c r="D52" s="25">
        <v>532851</v>
      </c>
      <c r="E52" s="301">
        <v>309015</v>
      </c>
      <c r="F52" s="302">
        <v>32866</v>
      </c>
      <c r="G52" s="302">
        <v>24577</v>
      </c>
      <c r="H52" s="302"/>
      <c r="I52" s="302">
        <v>17508</v>
      </c>
      <c r="J52" s="302">
        <v>19907</v>
      </c>
      <c r="K52" s="302"/>
      <c r="L52" s="302">
        <v>851841</v>
      </c>
      <c r="M52" s="302">
        <v>448879</v>
      </c>
      <c r="N52" s="302"/>
      <c r="O52" s="302">
        <v>28720</v>
      </c>
      <c r="P52" s="302">
        <v>19390</v>
      </c>
      <c r="Q52" s="302"/>
      <c r="R52" s="302">
        <v>27568</v>
      </c>
      <c r="S52" s="303">
        <v>20099</v>
      </c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30" t="s">
        <v>99</v>
      </c>
      <c r="B53" s="131"/>
      <c r="C53" s="43">
        <v>975508</v>
      </c>
      <c r="D53" s="43">
        <v>553149</v>
      </c>
      <c r="E53" s="304">
        <v>317289</v>
      </c>
      <c r="F53" s="133">
        <v>29260</v>
      </c>
      <c r="G53" s="133">
        <v>23232</v>
      </c>
      <c r="H53" s="133"/>
      <c r="I53" s="133">
        <v>17911</v>
      </c>
      <c r="J53" s="133">
        <v>20327</v>
      </c>
      <c r="K53" s="133"/>
      <c r="L53" s="133">
        <v>869473</v>
      </c>
      <c r="M53" s="133">
        <v>468556</v>
      </c>
      <c r="N53" s="133"/>
      <c r="O53" s="133">
        <v>28593</v>
      </c>
      <c r="P53" s="133">
        <v>19210</v>
      </c>
      <c r="Q53" s="133"/>
      <c r="R53" s="133">
        <v>30271</v>
      </c>
      <c r="S53" s="305">
        <v>21824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35" customFormat="1" ht="12.75">
      <c r="A54" s="358" t="s">
        <v>100</v>
      </c>
      <c r="B54" s="79"/>
      <c r="C54" s="106">
        <v>953570</v>
      </c>
      <c r="D54" s="106">
        <v>555179</v>
      </c>
      <c r="E54" s="107">
        <v>302466</v>
      </c>
      <c r="F54" s="106">
        <v>28378</v>
      </c>
      <c r="G54" s="106">
        <v>23595</v>
      </c>
      <c r="H54" s="106"/>
      <c r="I54" s="106">
        <v>17839</v>
      </c>
      <c r="J54" s="106">
        <v>20432</v>
      </c>
      <c r="K54" s="106"/>
      <c r="L54" s="106">
        <v>849252</v>
      </c>
      <c r="M54" s="106">
        <v>469392</v>
      </c>
      <c r="N54" s="106"/>
      <c r="O54" s="106">
        <v>27155</v>
      </c>
      <c r="P54" s="106">
        <v>18989</v>
      </c>
      <c r="Q54" s="106"/>
      <c r="R54" s="106">
        <v>30946</v>
      </c>
      <c r="S54" s="108">
        <v>22771</v>
      </c>
      <c r="T54" s="109"/>
      <c r="U54" s="109"/>
      <c r="V54" s="109"/>
      <c r="W54" s="110"/>
      <c r="X54" s="110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s="35" customFormat="1" ht="12.75">
      <c r="A55" s="140" t="s">
        <v>101</v>
      </c>
      <c r="B55" s="143">
        <v>2016</v>
      </c>
      <c r="C55" s="138">
        <v>960888</v>
      </c>
      <c r="D55" s="138">
        <v>543372</v>
      </c>
      <c r="E55" s="148">
        <v>306641</v>
      </c>
      <c r="F55" s="138">
        <v>26758</v>
      </c>
      <c r="G55" s="138">
        <v>21842</v>
      </c>
      <c r="H55" s="138"/>
      <c r="I55" s="138">
        <v>16333</v>
      </c>
      <c r="J55" s="138">
        <v>18317</v>
      </c>
      <c r="K55" s="138"/>
      <c r="L55" s="138">
        <v>860549</v>
      </c>
      <c r="M55" s="138">
        <v>463933</v>
      </c>
      <c r="N55" s="138"/>
      <c r="O55" s="138">
        <v>25810</v>
      </c>
      <c r="P55" s="138">
        <v>16596</v>
      </c>
      <c r="Q55" s="138"/>
      <c r="R55" s="138">
        <v>31438</v>
      </c>
      <c r="S55" s="149">
        <v>22684</v>
      </c>
      <c r="T55" s="109"/>
      <c r="U55" s="109"/>
      <c r="V55" s="109"/>
      <c r="W55" s="110"/>
      <c r="X55" s="110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ht="12.75">
      <c r="A56" s="173" t="s">
        <v>106</v>
      </c>
      <c r="B56" s="346">
        <v>2017</v>
      </c>
      <c r="C56" s="106">
        <f>+'アルミ(月別集計)'!C15</f>
        <v>1019993</v>
      </c>
      <c r="D56" s="106">
        <f>+'アルミ(月別集計)'!D15</f>
        <v>576934</v>
      </c>
      <c r="E56" s="107">
        <f>+'アルミ(月別集計)'!E15</f>
        <v>317070</v>
      </c>
      <c r="F56" s="106">
        <f>+'アルミ(月別集計)'!F15</f>
        <v>31542</v>
      </c>
      <c r="G56" s="106">
        <f>+'アルミ(月別集計)'!G15</f>
        <v>25012</v>
      </c>
      <c r="H56" s="106"/>
      <c r="I56" s="106">
        <f>+'アルミ(月別集計)'!I15</f>
        <v>16865</v>
      </c>
      <c r="J56" s="106">
        <f>+'アルミ(月別集計)'!J15</f>
        <v>18654</v>
      </c>
      <c r="K56" s="106"/>
      <c r="L56" s="106">
        <f>+'アルミ(月別集計)'!L15</f>
        <v>910481</v>
      </c>
      <c r="M56" s="106">
        <f>+'アルミ(月別集計)'!M15</f>
        <v>490310</v>
      </c>
      <c r="N56" s="106"/>
      <c r="O56" s="106">
        <f>+'アルミ(月別集計)'!O15</f>
        <v>27629</v>
      </c>
      <c r="P56" s="106">
        <f>+'アルミ(月別集計)'!P15</f>
        <v>18304</v>
      </c>
      <c r="Q56" s="106"/>
      <c r="R56" s="106">
        <f>+'アルミ(月別集計)'!R15</f>
        <v>33476</v>
      </c>
      <c r="S56" s="108">
        <f>+'アルミ(月別集計)'!S15</f>
        <v>24655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30" t="s">
        <v>107</v>
      </c>
      <c r="B57" s="143">
        <v>2018</v>
      </c>
      <c r="C57" s="147">
        <f>+'アルミ(月別集計)'!C16</f>
        <v>1051430</v>
      </c>
      <c r="D57" s="147">
        <f>+'アルミ(月別集計)'!D16</f>
        <v>606696</v>
      </c>
      <c r="E57" s="155">
        <f>+'アルミ(月別集計)'!E16</f>
        <v>316590</v>
      </c>
      <c r="F57" s="147">
        <f>+'アルミ(月別集計)'!F16</f>
        <v>31545</v>
      </c>
      <c r="G57" s="147">
        <f>+'アルミ(月別集計)'!G16</f>
        <v>25839</v>
      </c>
      <c r="H57" s="147"/>
      <c r="I57" s="147">
        <f>+'アルミ(月別集計)'!I16</f>
        <v>18051</v>
      </c>
      <c r="J57" s="147">
        <f>+'アルミ(月別集計)'!J16</f>
        <v>20987</v>
      </c>
      <c r="K57" s="147"/>
      <c r="L57" s="147">
        <f>+'アルミ(月別集計)'!L16</f>
        <v>941442</v>
      </c>
      <c r="M57" s="147">
        <f>+'アルミ(月別集計)'!M16</f>
        <v>516579</v>
      </c>
      <c r="N57" s="147"/>
      <c r="O57" s="147">
        <f>+'アルミ(月別集計)'!O16</f>
        <v>24597</v>
      </c>
      <c r="P57" s="147">
        <f>+'アルミ(月別集計)'!P16</f>
        <v>16119</v>
      </c>
      <c r="Q57" s="147"/>
      <c r="R57" s="147">
        <f>+'アルミ(月別集計)'!R16</f>
        <v>35794</v>
      </c>
      <c r="S57" s="150">
        <f>+'アルミ(月別集計)'!S16</f>
        <v>27171</v>
      </c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73" t="s">
        <v>108</v>
      </c>
      <c r="B58" s="346">
        <v>2019</v>
      </c>
      <c r="C58" s="106">
        <f>+'アルミ(月別集計)'!C17</f>
        <v>1000280</v>
      </c>
      <c r="D58" s="106">
        <f>+'アルミ(月別集計)'!D17</f>
        <v>588006</v>
      </c>
      <c r="E58" s="107">
        <f>+'アルミ(月別集計)'!E17</f>
        <v>311502</v>
      </c>
      <c r="F58" s="106">
        <f>+'アルミ(月別集計)'!F17</f>
        <v>29484</v>
      </c>
      <c r="G58" s="106">
        <f>+'アルミ(月別集計)'!G17</f>
        <v>24494</v>
      </c>
      <c r="H58" s="106"/>
      <c r="I58" s="106">
        <f>+'アルミ(月別集計)'!I17</f>
        <v>17071</v>
      </c>
      <c r="J58" s="106">
        <f>+'アルミ(月別集計)'!J17</f>
        <v>20083</v>
      </c>
      <c r="K58" s="106"/>
      <c r="L58" s="106">
        <f>+'アルミ(月別集計)'!L17</f>
        <v>895933</v>
      </c>
      <c r="M58" s="106">
        <f>+'アルミ(月別集計)'!M17</f>
        <v>501754</v>
      </c>
      <c r="N58" s="106"/>
      <c r="O58" s="106">
        <f>+'アルミ(月別集計)'!O17</f>
        <v>23106</v>
      </c>
      <c r="P58" s="106">
        <f>+'アルミ(月別集計)'!P17</f>
        <v>14873</v>
      </c>
      <c r="Q58" s="106"/>
      <c r="R58" s="106">
        <f>+'アルミ(月別集計)'!R17</f>
        <v>34686</v>
      </c>
      <c r="S58" s="108">
        <f>+'アルミ(月別集計)'!S17</f>
        <v>26801</v>
      </c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57" t="s">
        <v>113</v>
      </c>
      <c r="B59" s="158">
        <v>2020</v>
      </c>
      <c r="C59" s="160">
        <f>'アルミ(月別集計)'!C33</f>
        <v>822921.659</v>
      </c>
      <c r="D59" s="160">
        <f>'アルミ(月別集計)'!D33</f>
        <v>495944.029</v>
      </c>
      <c r="E59" s="362">
        <f>'アルミ(月別集計)'!E33</f>
        <v>264374.47900000005</v>
      </c>
      <c r="F59" s="362">
        <f>'アルミ(月別集計)'!F33</f>
        <v>26189.537</v>
      </c>
      <c r="G59" s="160">
        <f>'アルミ(月別集計)'!G33</f>
        <v>21778.334</v>
      </c>
      <c r="H59" s="160"/>
      <c r="I59" s="160">
        <f>'アルミ(月別集計)'!I33</f>
        <v>14356.421999999999</v>
      </c>
      <c r="J59" s="160">
        <f>'アルミ(月別集計)'!J33</f>
        <v>17185.053</v>
      </c>
      <c r="K59" s="160"/>
      <c r="L59" s="160">
        <f>'アルミ(月別集計)'!L33</f>
        <v>736289.4759999999</v>
      </c>
      <c r="M59" s="160">
        <f>'アルミ(月別集計)'!M33</f>
        <v>423465</v>
      </c>
      <c r="N59" s="160"/>
      <c r="O59" s="160">
        <f>'アルミ(月別集計)'!O33</f>
        <v>18744.432</v>
      </c>
      <c r="P59" s="160">
        <f>'アルミ(月別集計)'!P33</f>
        <v>11990.976999999999</v>
      </c>
      <c r="Q59" s="160"/>
      <c r="R59" s="160">
        <f>'アルミ(月別集計)'!R33</f>
        <v>27341.786</v>
      </c>
      <c r="S59" s="160">
        <f>'アルミ(月別集計)'!S33</f>
        <v>21525.131</v>
      </c>
      <c r="T59" s="134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282"/>
      <c r="B60" s="110" t="s">
        <v>85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282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282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  <row r="74" spans="3:19" ht="12.75">
      <c r="C74" s="2"/>
      <c r="D74" s="2"/>
      <c r="E74" s="2"/>
      <c r="F74" s="2"/>
      <c r="G74" s="2"/>
      <c r="I74" s="2"/>
      <c r="J74" s="2"/>
      <c r="L74" s="2"/>
      <c r="M74" s="2"/>
      <c r="O74" s="2"/>
      <c r="P74" s="2"/>
      <c r="R74" s="2"/>
      <c r="S74" s="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workbookViewId="0" topLeftCell="A16">
      <selection activeCell="I45" sqref="I45"/>
    </sheetView>
  </sheetViews>
  <sheetFormatPr defaultColWidth="9.00390625" defaultRowHeight="13.5"/>
  <sheetData>
    <row r="1" spans="1:33" ht="15.75">
      <c r="A1" s="1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259"/>
      <c r="X2" s="259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83</v>
      </c>
      <c r="D5" s="177" t="s">
        <v>21</v>
      </c>
      <c r="E5" s="178" t="s">
        <v>83</v>
      </c>
      <c r="F5" s="176" t="s">
        <v>83</v>
      </c>
      <c r="G5" s="176" t="s">
        <v>21</v>
      </c>
      <c r="H5" s="176"/>
      <c r="I5" s="176" t="s">
        <v>83</v>
      </c>
      <c r="J5" s="176" t="s">
        <v>21</v>
      </c>
      <c r="K5" s="176" t="s">
        <v>84</v>
      </c>
      <c r="L5" s="176" t="s">
        <v>83</v>
      </c>
      <c r="M5" s="176" t="s">
        <v>26</v>
      </c>
      <c r="N5" s="176" t="s">
        <v>84</v>
      </c>
      <c r="O5" s="176" t="s">
        <v>83</v>
      </c>
      <c r="P5" s="176" t="s">
        <v>26</v>
      </c>
      <c r="Q5" s="176"/>
      <c r="R5" s="176" t="s">
        <v>83</v>
      </c>
      <c r="S5" s="177" t="s">
        <v>26</v>
      </c>
      <c r="T5" s="110"/>
      <c r="U5" s="110"/>
      <c r="V5" s="110"/>
      <c r="W5" s="259"/>
      <c r="X5" s="259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ht="12.75">
      <c r="A6" s="358" t="s">
        <v>2</v>
      </c>
      <c r="B6" s="79"/>
      <c r="C6" s="51">
        <v>42802</v>
      </c>
      <c r="D6" s="56">
        <v>45409</v>
      </c>
      <c r="E6" s="270">
        <v>16265</v>
      </c>
      <c r="F6" s="51">
        <v>2357</v>
      </c>
      <c r="G6" s="51">
        <v>2098</v>
      </c>
      <c r="H6" s="51"/>
      <c r="I6" s="51">
        <v>4850</v>
      </c>
      <c r="J6" s="51">
        <v>8273</v>
      </c>
      <c r="K6" s="51"/>
      <c r="L6" s="51">
        <v>19977</v>
      </c>
      <c r="M6" s="51">
        <v>25670</v>
      </c>
      <c r="N6" s="51"/>
      <c r="O6" s="51">
        <v>4297</v>
      </c>
      <c r="P6" s="51">
        <v>2718</v>
      </c>
      <c r="Q6" s="51"/>
      <c r="R6" s="51">
        <v>11321</v>
      </c>
      <c r="S6" s="56">
        <v>6650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 ht="12.75">
      <c r="A7" s="135" t="s">
        <v>3</v>
      </c>
      <c r="B7" s="260"/>
      <c r="C7" s="36">
        <v>36136</v>
      </c>
      <c r="D7" s="37">
        <v>39372</v>
      </c>
      <c r="E7" s="38">
        <v>14286</v>
      </c>
      <c r="F7" s="50">
        <v>1526</v>
      </c>
      <c r="G7" s="36">
        <v>1444</v>
      </c>
      <c r="H7" s="36"/>
      <c r="I7" s="36">
        <v>3687</v>
      </c>
      <c r="J7" s="36">
        <v>6706</v>
      </c>
      <c r="K7" s="36"/>
      <c r="L7" s="36">
        <v>18160</v>
      </c>
      <c r="M7" s="36">
        <v>23656</v>
      </c>
      <c r="N7" s="36"/>
      <c r="O7" s="36">
        <v>3437</v>
      </c>
      <c r="P7" s="36">
        <v>2199</v>
      </c>
      <c r="Q7" s="36"/>
      <c r="R7" s="36">
        <v>9326</v>
      </c>
      <c r="S7" s="37">
        <v>5367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ht="12.75">
      <c r="A8" s="358" t="s">
        <v>4</v>
      </c>
      <c r="B8" s="342"/>
      <c r="C8" s="51">
        <v>35133</v>
      </c>
      <c r="D8" s="56">
        <v>37752</v>
      </c>
      <c r="E8" s="270">
        <v>15107</v>
      </c>
      <c r="F8" s="51">
        <v>1306</v>
      </c>
      <c r="G8" s="51">
        <v>1185</v>
      </c>
      <c r="H8" s="51"/>
      <c r="I8" s="51">
        <v>2855</v>
      </c>
      <c r="J8" s="51">
        <v>5315</v>
      </c>
      <c r="K8" s="51"/>
      <c r="L8" s="51">
        <v>17173</v>
      </c>
      <c r="M8" s="51">
        <v>23611</v>
      </c>
      <c r="N8" s="51"/>
      <c r="O8" s="51">
        <v>3539</v>
      </c>
      <c r="P8" s="51">
        <v>2174</v>
      </c>
      <c r="Q8" s="51"/>
      <c r="R8" s="51">
        <v>10260</v>
      </c>
      <c r="S8" s="56">
        <v>5467</v>
      </c>
      <c r="T8" s="110"/>
      <c r="U8" s="110"/>
      <c r="V8" s="110"/>
      <c r="W8" s="109"/>
      <c r="X8" s="109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3" ht="12.75">
      <c r="A9" s="135" t="s">
        <v>5</v>
      </c>
      <c r="B9" s="262"/>
      <c r="C9" s="36">
        <v>37305</v>
      </c>
      <c r="D9" s="37">
        <v>39027</v>
      </c>
      <c r="E9" s="38">
        <v>16401</v>
      </c>
      <c r="F9" s="50">
        <v>1514</v>
      </c>
      <c r="G9" s="36">
        <v>1248</v>
      </c>
      <c r="H9" s="36"/>
      <c r="I9" s="36">
        <v>3080</v>
      </c>
      <c r="J9" s="36">
        <v>6362</v>
      </c>
      <c r="K9" s="36"/>
      <c r="L9" s="36">
        <v>17693</v>
      </c>
      <c r="M9" s="36">
        <v>23559</v>
      </c>
      <c r="N9" s="36"/>
      <c r="O9" s="36">
        <v>4140</v>
      </c>
      <c r="P9" s="36">
        <v>2573</v>
      </c>
      <c r="Q9" s="36"/>
      <c r="R9" s="36">
        <v>10878</v>
      </c>
      <c r="S9" s="37">
        <v>5282</v>
      </c>
      <c r="T9" s="110"/>
      <c r="U9" s="110"/>
      <c r="V9" s="110"/>
      <c r="W9" s="109"/>
      <c r="X9" s="109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3" ht="12.75">
      <c r="A10" s="358" t="s">
        <v>6</v>
      </c>
      <c r="B10" s="261"/>
      <c r="C10" s="51">
        <v>32871</v>
      </c>
      <c r="D10" s="56">
        <v>35248</v>
      </c>
      <c r="E10" s="270">
        <v>12550</v>
      </c>
      <c r="F10" s="51">
        <v>1469</v>
      </c>
      <c r="G10" s="51">
        <v>1007</v>
      </c>
      <c r="H10" s="51"/>
      <c r="I10" s="51">
        <v>2478</v>
      </c>
      <c r="J10" s="51">
        <v>4452</v>
      </c>
      <c r="K10" s="51"/>
      <c r="L10" s="51">
        <v>17647</v>
      </c>
      <c r="M10" s="51">
        <v>23979</v>
      </c>
      <c r="N10" s="51"/>
      <c r="O10" s="51">
        <v>3396</v>
      </c>
      <c r="P10" s="51">
        <v>1985</v>
      </c>
      <c r="Q10" s="51"/>
      <c r="R10" s="51">
        <v>7877</v>
      </c>
      <c r="S10" s="56">
        <v>3825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3" ht="12.75">
      <c r="A11" s="135" t="s">
        <v>70</v>
      </c>
      <c r="B11" s="262"/>
      <c r="C11" s="36">
        <v>34519</v>
      </c>
      <c r="D11" s="37">
        <v>38968</v>
      </c>
      <c r="E11" s="38">
        <v>12704</v>
      </c>
      <c r="F11" s="52" t="s">
        <v>67</v>
      </c>
      <c r="G11" s="263" t="s">
        <v>81</v>
      </c>
      <c r="H11" s="36"/>
      <c r="I11" s="14" t="s">
        <v>67</v>
      </c>
      <c r="J11" s="36" t="s">
        <v>81</v>
      </c>
      <c r="K11" s="36"/>
      <c r="L11" s="36">
        <v>19156</v>
      </c>
      <c r="M11" s="36">
        <v>27549</v>
      </c>
      <c r="N11" s="36"/>
      <c r="O11" s="14" t="s">
        <v>67</v>
      </c>
      <c r="P11" s="36" t="s">
        <v>81</v>
      </c>
      <c r="Q11" s="36"/>
      <c r="R11" s="14" t="s">
        <v>67</v>
      </c>
      <c r="S11" s="37" t="s">
        <v>81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</row>
    <row r="12" spans="1:33" ht="12.75">
      <c r="A12" s="358" t="s">
        <v>68</v>
      </c>
      <c r="B12" s="261"/>
      <c r="C12" s="51">
        <v>35379</v>
      </c>
      <c r="D12" s="56">
        <v>42488</v>
      </c>
      <c r="E12" s="270">
        <v>13440</v>
      </c>
      <c r="F12" s="22" t="s">
        <v>67</v>
      </c>
      <c r="G12" s="264" t="s">
        <v>81</v>
      </c>
      <c r="H12" s="51"/>
      <c r="I12" s="22" t="s">
        <v>67</v>
      </c>
      <c r="J12" s="51" t="s">
        <v>81</v>
      </c>
      <c r="K12" s="51"/>
      <c r="L12" s="51">
        <v>20263</v>
      </c>
      <c r="M12" s="51">
        <v>31347</v>
      </c>
      <c r="N12" s="51"/>
      <c r="O12" s="22" t="s">
        <v>67</v>
      </c>
      <c r="P12" s="51" t="s">
        <v>81</v>
      </c>
      <c r="Q12" s="51"/>
      <c r="R12" s="22" t="s">
        <v>67</v>
      </c>
      <c r="S12" s="56" t="s">
        <v>81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12.75">
      <c r="A13" s="135" t="s">
        <v>90</v>
      </c>
      <c r="B13" s="262"/>
      <c r="C13" s="36">
        <v>36217</v>
      </c>
      <c r="D13" s="37">
        <v>44597</v>
      </c>
      <c r="E13" s="38">
        <v>14367</v>
      </c>
      <c r="F13" s="52" t="s">
        <v>67</v>
      </c>
      <c r="G13" s="263" t="s">
        <v>81</v>
      </c>
      <c r="H13" s="36"/>
      <c r="I13" s="14" t="s">
        <v>67</v>
      </c>
      <c r="J13" s="36" t="s">
        <v>81</v>
      </c>
      <c r="K13" s="36"/>
      <c r="L13" s="36">
        <v>20921</v>
      </c>
      <c r="M13" s="36">
        <v>33371</v>
      </c>
      <c r="N13" s="36"/>
      <c r="O13" s="14" t="s">
        <v>67</v>
      </c>
      <c r="P13" s="36" t="s">
        <v>81</v>
      </c>
      <c r="Q13" s="36"/>
      <c r="R13" s="14" t="s">
        <v>67</v>
      </c>
      <c r="S13" s="37" t="s">
        <v>81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12.75">
      <c r="A14" s="358" t="s">
        <v>71</v>
      </c>
      <c r="B14" s="261"/>
      <c r="C14" s="51">
        <v>36216</v>
      </c>
      <c r="D14" s="56">
        <v>47542</v>
      </c>
      <c r="E14" s="270">
        <v>14091</v>
      </c>
      <c r="F14" s="22" t="s">
        <v>67</v>
      </c>
      <c r="G14" s="264" t="s">
        <v>81</v>
      </c>
      <c r="H14" s="51"/>
      <c r="I14" s="22" t="s">
        <v>67</v>
      </c>
      <c r="J14" s="51" t="s">
        <v>81</v>
      </c>
      <c r="K14" s="51"/>
      <c r="L14" s="51">
        <v>21413</v>
      </c>
      <c r="M14" s="51">
        <v>36101</v>
      </c>
      <c r="N14" s="51"/>
      <c r="O14" s="22" t="s">
        <v>67</v>
      </c>
      <c r="P14" s="51" t="s">
        <v>81</v>
      </c>
      <c r="Q14" s="51"/>
      <c r="R14" s="22" t="s">
        <v>67</v>
      </c>
      <c r="S14" s="56" t="s">
        <v>81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2.75">
      <c r="A15" s="135" t="s">
        <v>75</v>
      </c>
      <c r="B15" s="262"/>
      <c r="C15" s="36">
        <v>35670</v>
      </c>
      <c r="D15" s="37">
        <v>53140</v>
      </c>
      <c r="E15" s="38">
        <v>13316</v>
      </c>
      <c r="F15" s="52" t="s">
        <v>67</v>
      </c>
      <c r="G15" s="263" t="s">
        <v>81</v>
      </c>
      <c r="H15" s="36"/>
      <c r="I15" s="14" t="s">
        <v>67</v>
      </c>
      <c r="J15" s="36" t="s">
        <v>81</v>
      </c>
      <c r="K15" s="36"/>
      <c r="L15" s="36">
        <v>23069</v>
      </c>
      <c r="M15" s="36">
        <v>40132</v>
      </c>
      <c r="N15" s="36"/>
      <c r="O15" s="14" t="s">
        <v>67</v>
      </c>
      <c r="P15" s="36" t="s">
        <v>81</v>
      </c>
      <c r="Q15" s="36"/>
      <c r="R15" s="14" t="s">
        <v>67</v>
      </c>
      <c r="S15" s="37" t="s">
        <v>81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ht="12.75">
      <c r="A16" s="358" t="s">
        <v>76</v>
      </c>
      <c r="B16" s="265"/>
      <c r="C16" s="51">
        <v>34240</v>
      </c>
      <c r="D16" s="56">
        <v>54039</v>
      </c>
      <c r="E16" s="270">
        <v>13881</v>
      </c>
      <c r="F16" s="22" t="s">
        <v>67</v>
      </c>
      <c r="G16" s="264" t="s">
        <v>81</v>
      </c>
      <c r="H16" s="51"/>
      <c r="I16" s="22" t="s">
        <v>67</v>
      </c>
      <c r="J16" s="51" t="s">
        <v>81</v>
      </c>
      <c r="K16" s="51"/>
      <c r="L16" s="51">
        <v>21133</v>
      </c>
      <c r="M16" s="51">
        <v>40108</v>
      </c>
      <c r="N16" s="51"/>
      <c r="O16" s="22" t="s">
        <v>67</v>
      </c>
      <c r="P16" s="51" t="s">
        <v>81</v>
      </c>
      <c r="Q16" s="51"/>
      <c r="R16" s="22" t="s">
        <v>67</v>
      </c>
      <c r="S16" s="56" t="s">
        <v>81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ht="12.75">
      <c r="A17" s="140" t="s">
        <v>77</v>
      </c>
      <c r="B17" s="266"/>
      <c r="C17" s="111">
        <v>30206</v>
      </c>
      <c r="D17" s="113">
        <v>48320</v>
      </c>
      <c r="E17" s="112">
        <v>12342</v>
      </c>
      <c r="F17" s="52" t="s">
        <v>67</v>
      </c>
      <c r="G17" s="263" t="s">
        <v>81</v>
      </c>
      <c r="H17" s="111"/>
      <c r="I17" s="14" t="s">
        <v>67</v>
      </c>
      <c r="J17" s="36" t="s">
        <v>81</v>
      </c>
      <c r="K17" s="111"/>
      <c r="L17" s="111">
        <v>18825</v>
      </c>
      <c r="M17" s="111">
        <v>37183</v>
      </c>
      <c r="N17" s="111"/>
      <c r="O17" s="14" t="s">
        <v>67</v>
      </c>
      <c r="P17" s="36" t="s">
        <v>81</v>
      </c>
      <c r="Q17" s="111"/>
      <c r="R17" s="14" t="s">
        <v>67</v>
      </c>
      <c r="S17" s="267" t="s">
        <v>81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3" s="16" customFormat="1" ht="12.75">
      <c r="A18" s="358" t="s">
        <v>78</v>
      </c>
      <c r="B18" s="79"/>
      <c r="C18" s="18">
        <v>20563</v>
      </c>
      <c r="D18" s="19">
        <v>32378</v>
      </c>
      <c r="E18" s="20">
        <v>7996</v>
      </c>
      <c r="F18" s="22" t="s">
        <v>67</v>
      </c>
      <c r="G18" s="264" t="s">
        <v>81</v>
      </c>
      <c r="H18" s="51"/>
      <c r="I18" s="22" t="s">
        <v>67</v>
      </c>
      <c r="J18" s="51" t="s">
        <v>81</v>
      </c>
      <c r="K18" s="18"/>
      <c r="L18" s="18">
        <v>13048</v>
      </c>
      <c r="M18" s="18">
        <v>25968</v>
      </c>
      <c r="N18" s="18"/>
      <c r="O18" s="22" t="s">
        <v>67</v>
      </c>
      <c r="P18" s="51" t="s">
        <v>81</v>
      </c>
      <c r="Q18" s="18"/>
      <c r="R18" s="22" t="s">
        <v>67</v>
      </c>
      <c r="S18" s="53" t="s">
        <v>81</v>
      </c>
      <c r="T18" s="259"/>
      <c r="U18" s="259"/>
      <c r="V18" s="259"/>
      <c r="W18" s="110"/>
      <c r="X18" s="110"/>
      <c r="Y18" s="259"/>
      <c r="Z18" s="259"/>
      <c r="AA18" s="259"/>
      <c r="AB18" s="137"/>
      <c r="AC18" s="259"/>
      <c r="AD18" s="259"/>
      <c r="AE18" s="259"/>
      <c r="AF18" s="259"/>
      <c r="AG18" s="259"/>
    </row>
    <row r="19" spans="1:33" ht="12.75">
      <c r="A19" s="140" t="s">
        <v>79</v>
      </c>
      <c r="B19" s="137"/>
      <c r="C19" s="27">
        <v>26772</v>
      </c>
      <c r="D19" s="29">
        <v>43103</v>
      </c>
      <c r="E19" s="30">
        <v>11274</v>
      </c>
      <c r="F19" s="52" t="s">
        <v>67</v>
      </c>
      <c r="G19" s="263" t="s">
        <v>81</v>
      </c>
      <c r="H19" s="111"/>
      <c r="I19" s="14" t="s">
        <v>67</v>
      </c>
      <c r="J19" s="36" t="s">
        <v>81</v>
      </c>
      <c r="K19" s="27"/>
      <c r="L19" s="27">
        <v>15856</v>
      </c>
      <c r="M19" s="27">
        <v>34569</v>
      </c>
      <c r="N19" s="27"/>
      <c r="O19" s="14" t="s">
        <v>67</v>
      </c>
      <c r="P19" s="36" t="s">
        <v>81</v>
      </c>
      <c r="Q19" s="27"/>
      <c r="R19" s="14" t="s">
        <v>67</v>
      </c>
      <c r="S19" s="54" t="s">
        <v>81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ht="12.75">
      <c r="A20" s="358" t="s">
        <v>89</v>
      </c>
      <c r="B20" s="79"/>
      <c r="C20" s="18">
        <v>23831</v>
      </c>
      <c r="D20" s="19">
        <v>39978</v>
      </c>
      <c r="E20" s="20">
        <v>10098</v>
      </c>
      <c r="F20" s="22" t="s">
        <v>67</v>
      </c>
      <c r="G20" s="264" t="s">
        <v>81</v>
      </c>
      <c r="H20" s="51"/>
      <c r="I20" s="22" t="s">
        <v>67</v>
      </c>
      <c r="J20" s="51" t="s">
        <v>81</v>
      </c>
      <c r="K20" s="18"/>
      <c r="L20" s="18">
        <v>13930</v>
      </c>
      <c r="M20" s="18">
        <v>32242</v>
      </c>
      <c r="N20" s="18"/>
      <c r="O20" s="22" t="s">
        <v>67</v>
      </c>
      <c r="P20" s="51" t="s">
        <v>81</v>
      </c>
      <c r="Q20" s="18"/>
      <c r="R20" s="22" t="s">
        <v>67</v>
      </c>
      <c r="S20" s="53" t="s">
        <v>81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6" customFormat="1" ht="12.75">
      <c r="A21" s="140" t="s">
        <v>91</v>
      </c>
      <c r="B21" s="94"/>
      <c r="C21" s="33">
        <v>22981</v>
      </c>
      <c r="D21" s="33">
        <v>38328</v>
      </c>
      <c r="E21" s="38">
        <v>9207</v>
      </c>
      <c r="F21" s="52" t="s">
        <v>67</v>
      </c>
      <c r="G21" s="263" t="s">
        <v>81</v>
      </c>
      <c r="H21" s="111"/>
      <c r="I21" s="14" t="s">
        <v>67</v>
      </c>
      <c r="J21" s="36" t="s">
        <v>81</v>
      </c>
      <c r="K21" s="36"/>
      <c r="L21" s="36">
        <v>14604</v>
      </c>
      <c r="M21" s="36">
        <v>31088</v>
      </c>
      <c r="N21" s="36"/>
      <c r="O21" s="14" t="s">
        <v>67</v>
      </c>
      <c r="P21" s="36" t="s">
        <v>81</v>
      </c>
      <c r="Q21" s="27"/>
      <c r="R21" s="14" t="s">
        <v>67</v>
      </c>
      <c r="S21" s="54" t="s">
        <v>81</v>
      </c>
      <c r="T21" s="259"/>
      <c r="U21" s="259"/>
      <c r="V21" s="259"/>
      <c r="W21" s="110"/>
      <c r="X21" s="110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3" ht="12.75">
      <c r="A22" s="358" t="s">
        <v>98</v>
      </c>
      <c r="B22" s="79"/>
      <c r="C22" s="25">
        <v>21707</v>
      </c>
      <c r="D22" s="25">
        <v>32121</v>
      </c>
      <c r="E22" s="270">
        <v>9311</v>
      </c>
      <c r="F22" s="22" t="s">
        <v>67</v>
      </c>
      <c r="G22" s="264" t="s">
        <v>81</v>
      </c>
      <c r="H22" s="51"/>
      <c r="I22" s="22" t="s">
        <v>67</v>
      </c>
      <c r="J22" s="51" t="s">
        <v>81</v>
      </c>
      <c r="K22" s="51"/>
      <c r="L22" s="51">
        <v>12615</v>
      </c>
      <c r="M22" s="51">
        <v>24673</v>
      </c>
      <c r="N22" s="51"/>
      <c r="O22" s="22" t="s">
        <v>67</v>
      </c>
      <c r="P22" s="51" t="s">
        <v>81</v>
      </c>
      <c r="Q22" s="18"/>
      <c r="R22" s="22" t="s">
        <v>67</v>
      </c>
      <c r="S22" s="53" t="s">
        <v>81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</row>
    <row r="23" spans="1:33" ht="12.75">
      <c r="A23" s="130" t="s">
        <v>99</v>
      </c>
      <c r="B23" s="131"/>
      <c r="C23" s="43">
        <v>21009</v>
      </c>
      <c r="D23" s="44">
        <v>30436</v>
      </c>
      <c r="E23" s="93">
        <v>8935</v>
      </c>
      <c r="F23" s="52" t="s">
        <v>67</v>
      </c>
      <c r="G23" s="263" t="s">
        <v>81</v>
      </c>
      <c r="H23" s="91"/>
      <c r="I23" s="14" t="s">
        <v>67</v>
      </c>
      <c r="J23" s="36" t="s">
        <v>81</v>
      </c>
      <c r="K23" s="91"/>
      <c r="L23" s="91">
        <v>11826</v>
      </c>
      <c r="M23" s="91">
        <v>23030</v>
      </c>
      <c r="N23" s="91"/>
      <c r="O23" s="14" t="s">
        <v>67</v>
      </c>
      <c r="P23" s="36" t="s">
        <v>81</v>
      </c>
      <c r="Q23" s="47"/>
      <c r="R23" s="14" t="s">
        <v>67</v>
      </c>
      <c r="S23" s="55" t="s">
        <v>81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1:33" s="35" customFormat="1" ht="12" customHeight="1">
      <c r="A24" s="358" t="s">
        <v>100</v>
      </c>
      <c r="B24" s="79"/>
      <c r="C24" s="268">
        <v>20307</v>
      </c>
      <c r="D24" s="269">
        <v>26508</v>
      </c>
      <c r="E24" s="270">
        <v>8419</v>
      </c>
      <c r="F24" s="78" t="s">
        <v>67</v>
      </c>
      <c r="G24" s="264" t="s">
        <v>81</v>
      </c>
      <c r="H24" s="271"/>
      <c r="I24" s="78" t="s">
        <v>67</v>
      </c>
      <c r="J24" s="264" t="s">
        <v>81</v>
      </c>
      <c r="K24" s="271"/>
      <c r="L24" s="271">
        <v>11001</v>
      </c>
      <c r="M24" s="271">
        <v>18618</v>
      </c>
      <c r="N24" s="271"/>
      <c r="O24" s="78" t="s">
        <v>67</v>
      </c>
      <c r="P24" s="264" t="s">
        <v>81</v>
      </c>
      <c r="Q24" s="272"/>
      <c r="R24" s="78" t="s">
        <v>67</v>
      </c>
      <c r="S24" s="273" t="s">
        <v>81</v>
      </c>
      <c r="T24" s="109"/>
      <c r="U24" s="109"/>
      <c r="V24" s="109"/>
      <c r="W24" s="110"/>
      <c r="X24" s="110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35" customFormat="1" ht="12" customHeight="1">
      <c r="A25" s="140" t="s">
        <v>101</v>
      </c>
      <c r="B25" s="143">
        <v>2016</v>
      </c>
      <c r="C25" s="43">
        <v>18890</v>
      </c>
      <c r="D25" s="44">
        <v>27467</v>
      </c>
      <c r="E25" s="93">
        <v>7893</v>
      </c>
      <c r="F25" s="45" t="s">
        <v>67</v>
      </c>
      <c r="G25" s="161" t="s">
        <v>81</v>
      </c>
      <c r="H25" s="91"/>
      <c r="I25" s="45" t="s">
        <v>67</v>
      </c>
      <c r="J25" s="161" t="s">
        <v>81</v>
      </c>
      <c r="K25" s="91"/>
      <c r="L25" s="91">
        <v>10096</v>
      </c>
      <c r="M25" s="91">
        <v>19741</v>
      </c>
      <c r="N25" s="91"/>
      <c r="O25" s="45" t="s">
        <v>67</v>
      </c>
      <c r="P25" s="161" t="s">
        <v>81</v>
      </c>
      <c r="Q25" s="47"/>
      <c r="R25" s="45" t="s">
        <v>67</v>
      </c>
      <c r="S25" s="55" t="s">
        <v>81</v>
      </c>
      <c r="T25" s="109"/>
      <c r="U25" s="109"/>
      <c r="V25" s="109"/>
      <c r="W25" s="110"/>
      <c r="X25" s="110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ht="12.75">
      <c r="A26" s="358" t="s">
        <v>106</v>
      </c>
      <c r="B26" s="346">
        <v>2017</v>
      </c>
      <c r="C26" s="268">
        <f>+'亜鉛(月別集計)'!C15</f>
        <v>19713</v>
      </c>
      <c r="D26" s="268">
        <f>+'亜鉛(月別集計)'!D15</f>
        <v>29829</v>
      </c>
      <c r="E26" s="350">
        <f>+'亜鉛(月別集計)'!E15</f>
        <v>8501</v>
      </c>
      <c r="F26" s="78" t="s">
        <v>67</v>
      </c>
      <c r="G26" s="347" t="s">
        <v>81</v>
      </c>
      <c r="H26" s="348"/>
      <c r="I26" s="349" t="s">
        <v>67</v>
      </c>
      <c r="J26" s="347" t="s">
        <v>81</v>
      </c>
      <c r="K26" s="268"/>
      <c r="L26" s="268">
        <f>+'亜鉛(月別集計)'!L15</f>
        <v>10289</v>
      </c>
      <c r="M26" s="268">
        <f>+'亜鉛(月別集計)'!M15</f>
        <v>20374</v>
      </c>
      <c r="N26" s="271"/>
      <c r="O26" s="78" t="s">
        <v>67</v>
      </c>
      <c r="P26" s="264" t="s">
        <v>81</v>
      </c>
      <c r="Q26" s="272"/>
      <c r="R26" s="78" t="s">
        <v>67</v>
      </c>
      <c r="S26" s="273" t="s">
        <v>81</v>
      </c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1:33" ht="12.75">
      <c r="A27" s="130" t="s">
        <v>107</v>
      </c>
      <c r="B27" s="143">
        <v>2018</v>
      </c>
      <c r="C27" s="43">
        <f>+'亜鉛(月別集計)'!C16</f>
        <v>19085</v>
      </c>
      <c r="D27" s="43">
        <f>+'亜鉛(月別集計)'!D16</f>
        <v>30413</v>
      </c>
      <c r="E27" s="274">
        <f>+'亜鉛(月別集計)'!E16</f>
        <v>7935</v>
      </c>
      <c r="F27" s="45" t="s">
        <v>67</v>
      </c>
      <c r="G27" s="163" t="s">
        <v>81</v>
      </c>
      <c r="H27" s="275"/>
      <c r="I27" s="162" t="s">
        <v>67</v>
      </c>
      <c r="J27" s="163" t="s">
        <v>81</v>
      </c>
      <c r="K27" s="43"/>
      <c r="L27" s="43">
        <f>+'亜鉛(月別集計)'!L16</f>
        <v>9514</v>
      </c>
      <c r="M27" s="43">
        <f>+'亜鉛(月別集計)'!M16</f>
        <v>19988</v>
      </c>
      <c r="N27" s="91"/>
      <c r="O27" s="45" t="s">
        <v>67</v>
      </c>
      <c r="P27" s="161" t="s">
        <v>81</v>
      </c>
      <c r="Q27" s="47"/>
      <c r="R27" s="45" t="s">
        <v>67</v>
      </c>
      <c r="S27" s="55" t="s">
        <v>81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</row>
    <row r="28" spans="1:33" ht="12.75">
      <c r="A28" s="358" t="s">
        <v>108</v>
      </c>
      <c r="B28" s="346">
        <v>2019</v>
      </c>
      <c r="C28" s="268">
        <f>+'亜鉛(月別集計)'!C17</f>
        <v>17544</v>
      </c>
      <c r="D28" s="268">
        <f>+'亜鉛(月別集計)'!D17</f>
        <v>31784</v>
      </c>
      <c r="E28" s="350">
        <f>+'亜鉛(月別集計)'!E17</f>
        <v>7516</v>
      </c>
      <c r="F28" s="78" t="s">
        <v>67</v>
      </c>
      <c r="G28" s="347" t="s">
        <v>81</v>
      </c>
      <c r="H28" s="348"/>
      <c r="I28" s="349" t="s">
        <v>67</v>
      </c>
      <c r="J28" s="347" t="s">
        <v>81</v>
      </c>
      <c r="K28" s="268"/>
      <c r="L28" s="268">
        <f>+'亜鉛(月別集計)'!L17</f>
        <v>9067</v>
      </c>
      <c r="M28" s="268">
        <f>+'亜鉛(月別集計)'!M17</f>
        <v>23035</v>
      </c>
      <c r="N28" s="271"/>
      <c r="O28" s="78" t="s">
        <v>67</v>
      </c>
      <c r="P28" s="264" t="s">
        <v>81</v>
      </c>
      <c r="Q28" s="272"/>
      <c r="R28" s="78" t="s">
        <v>67</v>
      </c>
      <c r="S28" s="273" t="s">
        <v>81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</row>
    <row r="29" spans="1:33" ht="12.75">
      <c r="A29" s="157" t="s">
        <v>113</v>
      </c>
      <c r="B29" s="158">
        <v>2020</v>
      </c>
      <c r="C29" s="276">
        <f>'亜鉛(月別集計)'!C33</f>
        <v>13934.288999999999</v>
      </c>
      <c r="D29" s="276">
        <f>'亜鉛(月別集計)'!D33</f>
        <v>26222.779000000002</v>
      </c>
      <c r="E29" s="277">
        <f>'亜鉛(月別集計)'!E33</f>
        <v>5302.517</v>
      </c>
      <c r="F29" s="159" t="s">
        <v>67</v>
      </c>
      <c r="G29" s="278" t="s">
        <v>81</v>
      </c>
      <c r="H29" s="279"/>
      <c r="I29" s="164" t="s">
        <v>67</v>
      </c>
      <c r="J29" s="278" t="s">
        <v>81</v>
      </c>
      <c r="K29" s="276"/>
      <c r="L29" s="276">
        <f>'亜鉛(月別集計)'!L33</f>
        <v>7658.895</v>
      </c>
      <c r="M29" s="276">
        <f>'亜鉛(月別集計)'!M33</f>
        <v>18694.859</v>
      </c>
      <c r="N29" s="276"/>
      <c r="O29" s="159" t="s">
        <v>67</v>
      </c>
      <c r="P29" s="280" t="s">
        <v>81</v>
      </c>
      <c r="Q29" s="276"/>
      <c r="R29" s="159" t="s">
        <v>67</v>
      </c>
      <c r="S29" s="281" t="s">
        <v>81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</row>
    <row r="30" spans="1:33" ht="12.75">
      <c r="A30" s="282"/>
      <c r="B30" s="110" t="s">
        <v>85</v>
      </c>
      <c r="C30" s="33"/>
      <c r="D30" s="33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83"/>
      <c r="P30" s="211"/>
      <c r="Q30" s="211"/>
      <c r="R30" s="211"/>
      <c r="S30" s="211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spans="1:33" ht="12.75">
      <c r="A31" s="282"/>
      <c r="B31" s="110"/>
      <c r="C31" s="211"/>
      <c r="D31" s="211"/>
      <c r="E31" s="211"/>
      <c r="F31" s="211"/>
      <c r="G31" s="36"/>
      <c r="H31" s="211"/>
      <c r="I31" s="211"/>
      <c r="J31" s="211"/>
      <c r="K31" s="211"/>
      <c r="L31" s="211"/>
      <c r="M31" s="211"/>
      <c r="N31" s="36"/>
      <c r="O31" s="211"/>
      <c r="P31" s="211"/>
      <c r="Q31" s="211"/>
      <c r="R31" s="211"/>
      <c r="S31" s="211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110" t="s">
        <v>82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259"/>
      <c r="X32" s="259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74"/>
      <c r="B33" s="87"/>
      <c r="C33" s="87" t="s">
        <v>22</v>
      </c>
      <c r="D33" s="88"/>
      <c r="E33" s="89" t="s">
        <v>23</v>
      </c>
      <c r="F33" s="87" t="s">
        <v>27</v>
      </c>
      <c r="G33" s="87"/>
      <c r="H33" s="87"/>
      <c r="I33" s="87" t="s">
        <v>28</v>
      </c>
      <c r="J33" s="87"/>
      <c r="K33" s="87"/>
      <c r="L33" s="87" t="s">
        <v>29</v>
      </c>
      <c r="M33" s="87"/>
      <c r="N33" s="87"/>
      <c r="O33" s="87" t="s">
        <v>30</v>
      </c>
      <c r="P33" s="87"/>
      <c r="Q33" s="87"/>
      <c r="R33" s="87" t="s">
        <v>31</v>
      </c>
      <c r="S33" s="88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75"/>
      <c r="B34" s="5"/>
      <c r="C34" s="176" t="s">
        <v>83</v>
      </c>
      <c r="D34" s="177" t="s">
        <v>21</v>
      </c>
      <c r="E34" s="178" t="s">
        <v>83</v>
      </c>
      <c r="F34" s="176" t="s">
        <v>83</v>
      </c>
      <c r="G34" s="176" t="s">
        <v>21</v>
      </c>
      <c r="H34" s="176"/>
      <c r="I34" s="176" t="s">
        <v>83</v>
      </c>
      <c r="J34" s="176" t="s">
        <v>21</v>
      </c>
      <c r="K34" s="176" t="s">
        <v>84</v>
      </c>
      <c r="L34" s="176" t="s">
        <v>83</v>
      </c>
      <c r="M34" s="176" t="s">
        <v>26</v>
      </c>
      <c r="N34" s="176" t="s">
        <v>84</v>
      </c>
      <c r="O34" s="176" t="s">
        <v>83</v>
      </c>
      <c r="P34" s="176" t="s">
        <v>26</v>
      </c>
      <c r="Q34" s="176"/>
      <c r="R34" s="176" t="s">
        <v>83</v>
      </c>
      <c r="S34" s="177" t="s">
        <v>26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358" t="s">
        <v>2</v>
      </c>
      <c r="B35" s="6"/>
      <c r="C35" s="51">
        <v>4158</v>
      </c>
      <c r="D35" s="56">
        <v>3850</v>
      </c>
      <c r="E35" s="57" t="s">
        <v>67</v>
      </c>
      <c r="F35" s="51">
        <v>325</v>
      </c>
      <c r="G35" s="51">
        <v>541</v>
      </c>
      <c r="H35" s="51"/>
      <c r="I35" s="51">
        <v>700</v>
      </c>
      <c r="J35" s="51">
        <v>730</v>
      </c>
      <c r="K35" s="51"/>
      <c r="L35" s="51">
        <v>1787</v>
      </c>
      <c r="M35" s="51">
        <v>951</v>
      </c>
      <c r="N35" s="51"/>
      <c r="O35" s="51">
        <v>129</v>
      </c>
      <c r="P35" s="51">
        <v>92</v>
      </c>
      <c r="Q35" s="51"/>
      <c r="R35" s="51">
        <v>1217</v>
      </c>
      <c r="S35" s="56">
        <v>1535</v>
      </c>
      <c r="T35" s="110"/>
      <c r="U35" s="110"/>
      <c r="V35" s="110"/>
      <c r="W35" s="259"/>
      <c r="X35" s="259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35" t="s">
        <v>3</v>
      </c>
      <c r="B36" s="260"/>
      <c r="C36" s="36">
        <v>3756</v>
      </c>
      <c r="D36" s="37">
        <v>3557</v>
      </c>
      <c r="E36" s="15" t="s">
        <v>67</v>
      </c>
      <c r="F36" s="50">
        <v>271</v>
      </c>
      <c r="G36" s="36">
        <v>433</v>
      </c>
      <c r="H36" s="36"/>
      <c r="I36" s="36">
        <v>642</v>
      </c>
      <c r="J36" s="36">
        <v>1027</v>
      </c>
      <c r="K36" s="36"/>
      <c r="L36" s="36">
        <v>1601</v>
      </c>
      <c r="M36" s="36">
        <v>674</v>
      </c>
      <c r="N36" s="36"/>
      <c r="O36" s="36">
        <v>174</v>
      </c>
      <c r="P36" s="36">
        <v>112</v>
      </c>
      <c r="Q36" s="36"/>
      <c r="R36" s="36">
        <v>1069</v>
      </c>
      <c r="S36" s="37">
        <v>1311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358" t="s">
        <v>4</v>
      </c>
      <c r="B37" s="261"/>
      <c r="C37" s="51">
        <v>3688</v>
      </c>
      <c r="D37" s="56">
        <v>4326</v>
      </c>
      <c r="E37" s="57" t="s">
        <v>67</v>
      </c>
      <c r="F37" s="51">
        <v>244</v>
      </c>
      <c r="G37" s="51">
        <v>446</v>
      </c>
      <c r="H37" s="51"/>
      <c r="I37" s="51">
        <v>724</v>
      </c>
      <c r="J37" s="51">
        <v>1813</v>
      </c>
      <c r="K37" s="51"/>
      <c r="L37" s="51">
        <v>1512</v>
      </c>
      <c r="M37" s="51">
        <v>719</v>
      </c>
      <c r="N37" s="51"/>
      <c r="O37" s="51">
        <v>172</v>
      </c>
      <c r="P37" s="51">
        <v>98</v>
      </c>
      <c r="Q37" s="51"/>
      <c r="R37" s="51">
        <v>1036</v>
      </c>
      <c r="S37" s="56">
        <v>1251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35" t="s">
        <v>5</v>
      </c>
      <c r="B38" s="262"/>
      <c r="C38" s="36">
        <v>4417</v>
      </c>
      <c r="D38" s="37">
        <v>5448</v>
      </c>
      <c r="E38" s="15" t="s">
        <v>67</v>
      </c>
      <c r="F38" s="50">
        <v>294</v>
      </c>
      <c r="G38" s="36">
        <v>624</v>
      </c>
      <c r="H38" s="36"/>
      <c r="I38" s="36">
        <v>742</v>
      </c>
      <c r="J38" s="36">
        <v>2396</v>
      </c>
      <c r="K38" s="36"/>
      <c r="L38" s="36">
        <v>2134</v>
      </c>
      <c r="M38" s="36">
        <v>862</v>
      </c>
      <c r="N38" s="36"/>
      <c r="O38" s="36">
        <v>210</v>
      </c>
      <c r="P38" s="36">
        <v>187</v>
      </c>
      <c r="Q38" s="36"/>
      <c r="R38" s="36">
        <v>1040</v>
      </c>
      <c r="S38" s="37">
        <v>1379</v>
      </c>
      <c r="T38" s="110"/>
      <c r="U38" s="110"/>
      <c r="V38" s="110"/>
      <c r="W38" s="109"/>
      <c r="X38" s="109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358" t="s">
        <v>6</v>
      </c>
      <c r="B39" s="261"/>
      <c r="C39" s="51">
        <v>5414</v>
      </c>
      <c r="D39" s="56">
        <v>6367</v>
      </c>
      <c r="E39" s="57" t="s">
        <v>67</v>
      </c>
      <c r="F39" s="51">
        <v>240</v>
      </c>
      <c r="G39" s="51">
        <v>529</v>
      </c>
      <c r="H39" s="51"/>
      <c r="I39" s="51">
        <v>664</v>
      </c>
      <c r="J39" s="51">
        <v>1776</v>
      </c>
      <c r="K39" s="51"/>
      <c r="L39" s="51">
        <v>2702</v>
      </c>
      <c r="M39" s="51">
        <v>1328</v>
      </c>
      <c r="N39" s="51"/>
      <c r="O39" s="51">
        <v>260</v>
      </c>
      <c r="P39" s="51">
        <v>262</v>
      </c>
      <c r="Q39" s="51"/>
      <c r="R39" s="51">
        <v>1547</v>
      </c>
      <c r="S39" s="56">
        <v>2471</v>
      </c>
      <c r="T39" s="110"/>
      <c r="U39" s="110"/>
      <c r="V39" s="110"/>
      <c r="W39" s="109"/>
      <c r="X39" s="109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ht="12.75">
      <c r="A40" s="135" t="s">
        <v>70</v>
      </c>
      <c r="B40" s="262"/>
      <c r="C40" s="36">
        <v>7609</v>
      </c>
      <c r="D40" s="37">
        <v>8255</v>
      </c>
      <c r="E40" s="15" t="s">
        <v>67</v>
      </c>
      <c r="F40" s="339" t="s">
        <v>67</v>
      </c>
      <c r="G40" s="340" t="s">
        <v>81</v>
      </c>
      <c r="H40" s="340"/>
      <c r="I40" s="340" t="s">
        <v>67</v>
      </c>
      <c r="J40" s="340" t="s">
        <v>81</v>
      </c>
      <c r="K40" s="340"/>
      <c r="L40" s="340" t="s">
        <v>67</v>
      </c>
      <c r="M40" s="340" t="s">
        <v>81</v>
      </c>
      <c r="N40" s="340"/>
      <c r="O40" s="340" t="s">
        <v>67</v>
      </c>
      <c r="P40" s="340" t="s">
        <v>81</v>
      </c>
      <c r="Q40" s="340"/>
      <c r="R40" s="340" t="s">
        <v>67</v>
      </c>
      <c r="S40" s="341" t="s">
        <v>81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</row>
    <row r="41" spans="1:33" ht="12.75">
      <c r="A41" s="358" t="s">
        <v>68</v>
      </c>
      <c r="B41" s="261"/>
      <c r="C41" s="51">
        <v>9656</v>
      </c>
      <c r="D41" s="56">
        <v>11834</v>
      </c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</row>
    <row r="42" spans="1:33" ht="12.75">
      <c r="A42" s="135" t="s">
        <v>90</v>
      </c>
      <c r="B42" s="262"/>
      <c r="C42" s="36">
        <v>8856</v>
      </c>
      <c r="D42" s="37">
        <v>11215</v>
      </c>
      <c r="E42" s="15"/>
      <c r="F42" s="52"/>
      <c r="G42" s="36"/>
      <c r="H42" s="36"/>
      <c r="I42" s="14"/>
      <c r="J42" s="36"/>
      <c r="K42" s="36"/>
      <c r="L42" s="14"/>
      <c r="M42" s="36"/>
      <c r="N42" s="36"/>
      <c r="O42" s="14"/>
      <c r="P42" s="36"/>
      <c r="Q42" s="36"/>
      <c r="R42" s="14"/>
      <c r="S42" s="37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358" t="s">
        <v>71</v>
      </c>
      <c r="B43" s="261"/>
      <c r="C43" s="51">
        <v>8102</v>
      </c>
      <c r="D43" s="56">
        <v>9378</v>
      </c>
      <c r="E43" s="5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6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35" t="s">
        <v>75</v>
      </c>
      <c r="B44" s="262"/>
      <c r="C44" s="36">
        <v>7196</v>
      </c>
      <c r="D44" s="37">
        <v>7993</v>
      </c>
      <c r="E44" s="15"/>
      <c r="F44" s="5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358" t="s">
        <v>76</v>
      </c>
      <c r="B45" s="261"/>
      <c r="C45" s="51">
        <v>6498</v>
      </c>
      <c r="D45" s="56">
        <v>8225</v>
      </c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6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40" t="s">
        <v>77</v>
      </c>
      <c r="B46" s="284"/>
      <c r="C46" s="111">
        <v>5911</v>
      </c>
      <c r="D46" s="113">
        <v>7073</v>
      </c>
      <c r="E46" s="58"/>
      <c r="F46" s="52"/>
      <c r="G46" s="36"/>
      <c r="H46" s="111"/>
      <c r="I46" s="14"/>
      <c r="J46" s="36"/>
      <c r="K46" s="111"/>
      <c r="L46" s="14"/>
      <c r="M46" s="36"/>
      <c r="N46" s="111"/>
      <c r="O46" s="14"/>
      <c r="P46" s="36"/>
      <c r="Q46" s="111"/>
      <c r="R46" s="14"/>
      <c r="S46" s="267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358" t="s">
        <v>78</v>
      </c>
      <c r="B47" s="261"/>
      <c r="C47" s="25">
        <v>4169</v>
      </c>
      <c r="D47" s="26">
        <v>4353</v>
      </c>
      <c r="E47" s="57"/>
      <c r="F47" s="22"/>
      <c r="G47" s="51"/>
      <c r="H47" s="51"/>
      <c r="I47" s="22"/>
      <c r="J47" s="51"/>
      <c r="K47" s="18"/>
      <c r="L47" s="22"/>
      <c r="M47" s="51"/>
      <c r="N47" s="18"/>
      <c r="O47" s="22"/>
      <c r="P47" s="51"/>
      <c r="Q47" s="18"/>
      <c r="R47" s="22"/>
      <c r="S47" s="53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s="16" customFormat="1" ht="12.75">
      <c r="A48" s="140" t="s">
        <v>79</v>
      </c>
      <c r="B48" s="137"/>
      <c r="C48" s="33">
        <v>4960</v>
      </c>
      <c r="D48" s="34">
        <v>4966</v>
      </c>
      <c r="E48" s="58"/>
      <c r="F48" s="52"/>
      <c r="G48" s="36"/>
      <c r="H48" s="111"/>
      <c r="I48" s="14"/>
      <c r="J48" s="36"/>
      <c r="K48" s="27"/>
      <c r="L48" s="14"/>
      <c r="M48" s="36"/>
      <c r="N48" s="27"/>
      <c r="O48" s="14"/>
      <c r="P48" s="36"/>
      <c r="Q48" s="27"/>
      <c r="R48" s="14"/>
      <c r="S48" s="54"/>
      <c r="T48" s="259"/>
      <c r="U48" s="259"/>
      <c r="V48" s="259"/>
      <c r="W48" s="110"/>
      <c r="X48" s="110"/>
      <c r="Y48" s="259"/>
      <c r="Z48" s="259"/>
      <c r="AA48" s="259"/>
      <c r="AB48" s="259"/>
      <c r="AC48" s="259"/>
      <c r="AD48" s="259"/>
      <c r="AE48" s="259"/>
      <c r="AF48" s="259"/>
      <c r="AG48" s="259"/>
    </row>
    <row r="49" spans="1:33" ht="12.75">
      <c r="A49" s="358" t="s">
        <v>89</v>
      </c>
      <c r="B49" s="342"/>
      <c r="C49" s="25">
        <v>4615</v>
      </c>
      <c r="D49" s="26">
        <v>4373</v>
      </c>
      <c r="E49" s="57"/>
      <c r="F49" s="22"/>
      <c r="G49" s="51"/>
      <c r="H49" s="51"/>
      <c r="I49" s="22"/>
      <c r="J49" s="51"/>
      <c r="K49" s="18"/>
      <c r="L49" s="22"/>
      <c r="M49" s="51"/>
      <c r="N49" s="18"/>
      <c r="O49" s="22"/>
      <c r="P49" s="51"/>
      <c r="Q49" s="18"/>
      <c r="R49" s="22"/>
      <c r="S49" s="53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40" t="s">
        <v>91</v>
      </c>
      <c r="B50" s="94"/>
      <c r="C50" s="33">
        <v>4783</v>
      </c>
      <c r="D50" s="33">
        <v>4008</v>
      </c>
      <c r="E50" s="59"/>
      <c r="F50" s="52"/>
      <c r="G50" s="36"/>
      <c r="H50" s="111"/>
      <c r="I50" s="14"/>
      <c r="J50" s="36"/>
      <c r="K50" s="36"/>
      <c r="L50" s="14"/>
      <c r="M50" s="36"/>
      <c r="N50" s="36"/>
      <c r="O50" s="14"/>
      <c r="P50" s="36"/>
      <c r="Q50" s="27"/>
      <c r="R50" s="14"/>
      <c r="S50" s="54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s="16" customFormat="1" ht="12.75">
      <c r="A51" s="358" t="s">
        <v>98</v>
      </c>
      <c r="B51" s="261"/>
      <c r="C51" s="25">
        <v>4632</v>
      </c>
      <c r="D51" s="25">
        <v>3702</v>
      </c>
      <c r="E51" s="60"/>
      <c r="F51" s="22"/>
      <c r="G51" s="51"/>
      <c r="H51" s="51"/>
      <c r="I51" s="22"/>
      <c r="J51" s="51"/>
      <c r="K51" s="51"/>
      <c r="L51" s="22"/>
      <c r="M51" s="51"/>
      <c r="N51" s="51"/>
      <c r="O51" s="22"/>
      <c r="P51" s="51"/>
      <c r="Q51" s="18"/>
      <c r="R51" s="22"/>
      <c r="S51" s="53"/>
      <c r="T51" s="259"/>
      <c r="U51" s="259"/>
      <c r="V51" s="259"/>
      <c r="W51" s="110"/>
      <c r="X51" s="110"/>
      <c r="Y51" s="259"/>
      <c r="Z51" s="259"/>
      <c r="AA51" s="259"/>
      <c r="AB51" s="259"/>
      <c r="AC51" s="259"/>
      <c r="AD51" s="259"/>
      <c r="AE51" s="259"/>
      <c r="AF51" s="259"/>
      <c r="AG51" s="259"/>
    </row>
    <row r="52" spans="1:33" ht="12.75">
      <c r="A52" s="130" t="s">
        <v>99</v>
      </c>
      <c r="B52" s="131"/>
      <c r="C52" s="43">
        <v>4582</v>
      </c>
      <c r="D52" s="43">
        <v>3846</v>
      </c>
      <c r="E52" s="61"/>
      <c r="F52" s="52"/>
      <c r="G52" s="36"/>
      <c r="H52" s="91"/>
      <c r="I52" s="14"/>
      <c r="J52" s="36"/>
      <c r="K52" s="91"/>
      <c r="L52" s="14"/>
      <c r="M52" s="36"/>
      <c r="N52" s="91"/>
      <c r="O52" s="14"/>
      <c r="P52" s="36"/>
      <c r="Q52" s="47"/>
      <c r="R52" s="14"/>
      <c r="S52" s="55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358" t="s">
        <v>100</v>
      </c>
      <c r="B53" s="79"/>
      <c r="C53" s="106">
        <v>3603</v>
      </c>
      <c r="D53" s="106">
        <v>3127</v>
      </c>
      <c r="E53" s="80"/>
      <c r="F53" s="78"/>
      <c r="G53" s="264"/>
      <c r="H53" s="271"/>
      <c r="I53" s="78"/>
      <c r="J53" s="264"/>
      <c r="K53" s="271"/>
      <c r="L53" s="78"/>
      <c r="M53" s="264"/>
      <c r="N53" s="271"/>
      <c r="O53" s="78"/>
      <c r="P53" s="264"/>
      <c r="Q53" s="272"/>
      <c r="R53" s="78"/>
      <c r="S53" s="273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35" customFormat="1" ht="12.75">
      <c r="A54" s="140" t="s">
        <v>101</v>
      </c>
      <c r="B54" s="359">
        <v>2016</v>
      </c>
      <c r="C54" s="147">
        <v>3759</v>
      </c>
      <c r="D54" s="147">
        <v>3778</v>
      </c>
      <c r="E54" s="151"/>
      <c r="F54" s="45"/>
      <c r="G54" s="161"/>
      <c r="H54" s="91"/>
      <c r="I54" s="45"/>
      <c r="J54" s="161"/>
      <c r="K54" s="91"/>
      <c r="L54" s="45"/>
      <c r="M54" s="161"/>
      <c r="N54" s="91"/>
      <c r="O54" s="45"/>
      <c r="P54" s="161"/>
      <c r="Q54" s="47"/>
      <c r="R54" s="45"/>
      <c r="S54" s="55"/>
      <c r="T54" s="109"/>
      <c r="U54" s="109"/>
      <c r="V54" s="109"/>
      <c r="W54" s="110"/>
      <c r="X54" s="110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s="35" customFormat="1" ht="12.75">
      <c r="A55" s="358" t="s">
        <v>106</v>
      </c>
      <c r="B55" s="360">
        <v>2017</v>
      </c>
      <c r="C55" s="271">
        <f>+'その他(月別集計)'!C15</f>
        <v>3852</v>
      </c>
      <c r="D55" s="271">
        <f>+'その他(月別集計)'!D15</f>
        <v>3536</v>
      </c>
      <c r="E55" s="343"/>
      <c r="F55" s="343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344"/>
      <c r="T55" s="109"/>
      <c r="U55" s="109"/>
      <c r="V55" s="109"/>
      <c r="W55" s="110"/>
      <c r="X55" s="110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ht="12.75">
      <c r="A56" s="130" t="s">
        <v>107</v>
      </c>
      <c r="B56" s="359">
        <v>2018</v>
      </c>
      <c r="C56" s="91">
        <f>+'その他(月別集計)'!C16</f>
        <v>4006</v>
      </c>
      <c r="D56" s="91">
        <f>+'その他(月別集計)'!D16</f>
        <v>3758</v>
      </c>
      <c r="E56" s="285"/>
      <c r="F56" s="285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286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358" t="s">
        <v>108</v>
      </c>
      <c r="B57" s="360">
        <v>2019</v>
      </c>
      <c r="C57" s="271">
        <f>+'その他(月別集計)'!C17</f>
        <v>4240</v>
      </c>
      <c r="D57" s="345">
        <f>+'その他(月別集計)'!D17</f>
        <v>3732</v>
      </c>
      <c r="E57" s="351"/>
      <c r="F57" s="343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344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57" t="s">
        <v>113</v>
      </c>
      <c r="B58" s="361">
        <v>2020</v>
      </c>
      <c r="C58" s="84">
        <f>'その他(月別集計)'!C33</f>
        <v>3862.581</v>
      </c>
      <c r="D58" s="84">
        <f>'その他(月別集計)'!D33</f>
        <v>3185.559</v>
      </c>
      <c r="E58" s="287"/>
      <c r="F58" s="28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2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3">
      <selection activeCell="I45" sqref="I45"/>
    </sheetView>
  </sheetViews>
  <sheetFormatPr defaultColWidth="9.00390625" defaultRowHeight="13.5"/>
  <cols>
    <col min="1" max="1" width="12.50390625" style="0" customWidth="1"/>
    <col min="2" max="2" width="10.375" style="0" customWidth="1"/>
    <col min="3" max="3" width="6.25390625" style="0" customWidth="1"/>
    <col min="4" max="4" width="9.125" style="0" customWidth="1"/>
    <col min="5" max="5" width="6.875" style="0" bestFit="1" customWidth="1"/>
    <col min="6" max="6" width="8.625" style="0" customWidth="1"/>
    <col min="7" max="7" width="6.87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6.125" style="0" customWidth="1"/>
    <col min="23" max="23" width="6.125" style="0" customWidth="1"/>
    <col min="25" max="25" width="6.125" style="0" customWidth="1"/>
    <col min="27" max="27" width="7.00390625" style="0" customWidth="1"/>
  </cols>
  <sheetData>
    <row r="1" spans="1:33" ht="15.75">
      <c r="A1" s="1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40</v>
      </c>
      <c r="C4" s="87"/>
      <c r="D4" s="87"/>
      <c r="E4" s="87"/>
      <c r="F4" s="174" t="s">
        <v>42</v>
      </c>
      <c r="G4" s="88"/>
      <c r="H4" s="87" t="s">
        <v>44</v>
      </c>
      <c r="I4" s="87"/>
      <c r="J4" s="87"/>
      <c r="K4" s="88"/>
      <c r="L4" s="87" t="s">
        <v>46</v>
      </c>
      <c r="M4" s="87"/>
      <c r="N4" s="87"/>
      <c r="O4" s="88"/>
      <c r="P4" s="87" t="s">
        <v>48</v>
      </c>
      <c r="Q4" s="87"/>
      <c r="R4" s="87"/>
      <c r="S4" s="88"/>
      <c r="T4" s="87" t="s">
        <v>50</v>
      </c>
      <c r="U4" s="87"/>
      <c r="V4" s="87"/>
      <c r="W4" s="88"/>
      <c r="X4" s="87" t="s">
        <v>52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24</v>
      </c>
      <c r="C5" s="8" t="s">
        <v>38</v>
      </c>
      <c r="D5" s="176" t="s">
        <v>21</v>
      </c>
      <c r="E5" s="8" t="s">
        <v>38</v>
      </c>
      <c r="F5" s="175" t="s">
        <v>24</v>
      </c>
      <c r="G5" s="9" t="s">
        <v>38</v>
      </c>
      <c r="H5" s="176" t="s">
        <v>24</v>
      </c>
      <c r="I5" s="8" t="s">
        <v>38</v>
      </c>
      <c r="J5" s="176" t="s">
        <v>21</v>
      </c>
      <c r="K5" s="9" t="s">
        <v>38</v>
      </c>
      <c r="L5" s="176" t="s">
        <v>24</v>
      </c>
      <c r="M5" s="8" t="s">
        <v>38</v>
      </c>
      <c r="N5" s="176" t="s">
        <v>21</v>
      </c>
      <c r="O5" s="9" t="s">
        <v>38</v>
      </c>
      <c r="P5" s="176" t="s">
        <v>24</v>
      </c>
      <c r="Q5" s="8" t="s">
        <v>38</v>
      </c>
      <c r="R5" s="176" t="s">
        <v>26</v>
      </c>
      <c r="S5" s="9" t="s">
        <v>38</v>
      </c>
      <c r="T5" s="176" t="s">
        <v>24</v>
      </c>
      <c r="U5" s="8" t="s">
        <v>38</v>
      </c>
      <c r="V5" s="176" t="s">
        <v>26</v>
      </c>
      <c r="W5" s="9" t="s">
        <v>38</v>
      </c>
      <c r="X5" s="176" t="s">
        <v>24</v>
      </c>
      <c r="Y5" s="8" t="s">
        <v>38</v>
      </c>
      <c r="Z5" s="176" t="s">
        <v>26</v>
      </c>
      <c r="AA5" s="9" t="s">
        <v>38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'ダイカスト合計(月別集計)'!A19</f>
        <v>令和2年１月</v>
      </c>
      <c r="B7" s="51">
        <f>+'ダイカスト合計(月別集計)'!C19</f>
        <v>80460</v>
      </c>
      <c r="C7" s="221">
        <v>0.9680912503609587</v>
      </c>
      <c r="D7" s="51">
        <f>+'ダイカスト合計(月別集計)'!D19</f>
        <v>49486</v>
      </c>
      <c r="E7" s="221"/>
      <c r="F7" s="220">
        <f>+'ダイカスト合計(月別集計)'!E19</f>
        <v>25171</v>
      </c>
      <c r="G7" s="222"/>
      <c r="H7" s="236" t="s">
        <v>61</v>
      </c>
      <c r="I7" s="237" t="s">
        <v>65</v>
      </c>
      <c r="J7" s="236" t="s">
        <v>61</v>
      </c>
      <c r="K7" s="238" t="s">
        <v>65</v>
      </c>
      <c r="L7" s="236" t="s">
        <v>61</v>
      </c>
      <c r="M7" s="237" t="s">
        <v>65</v>
      </c>
      <c r="N7" s="236" t="s">
        <v>61</v>
      </c>
      <c r="O7" s="238" t="s">
        <v>65</v>
      </c>
      <c r="P7" s="220">
        <f>+'ダイカスト合計(月別集計)'!L19</f>
        <v>71207</v>
      </c>
      <c r="Q7" s="237">
        <v>0.9720295948454734</v>
      </c>
      <c r="R7" s="51">
        <f>+'ダイカスト合計(月別集計)'!M19</f>
        <v>41785</v>
      </c>
      <c r="S7" s="238"/>
      <c r="T7" s="236" t="s">
        <v>61</v>
      </c>
      <c r="U7" s="237" t="s">
        <v>65</v>
      </c>
      <c r="V7" s="236" t="s">
        <v>61</v>
      </c>
      <c r="W7" s="238" t="s">
        <v>65</v>
      </c>
      <c r="X7" s="236" t="s">
        <v>61</v>
      </c>
      <c r="Y7" s="237" t="s">
        <v>65</v>
      </c>
      <c r="Z7" s="236" t="s">
        <v>61</v>
      </c>
      <c r="AA7" s="238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'ダイカスト合計(月別集計)'!A20</f>
        <v>２月</v>
      </c>
      <c r="B8" s="111">
        <f>+'ダイカスト合計(月別集計)'!C20</f>
        <v>81181</v>
      </c>
      <c r="C8" s="230">
        <v>0.9208893426351313</v>
      </c>
      <c r="D8" s="91">
        <f>+'ダイカスト合計(月別集計)'!D20</f>
        <v>50251</v>
      </c>
      <c r="E8" s="218"/>
      <c r="F8" s="114">
        <f>+'ダイカスト合計(月別集計)'!E20</f>
        <v>25930</v>
      </c>
      <c r="G8" s="219"/>
      <c r="H8" s="36"/>
      <c r="I8" s="218"/>
      <c r="J8" s="36"/>
      <c r="K8" s="219"/>
      <c r="L8" s="36"/>
      <c r="M8" s="218"/>
      <c r="N8" s="36"/>
      <c r="O8" s="219"/>
      <c r="P8" s="255">
        <f>+'ダイカスト合計(月別集計)'!L20</f>
        <v>71846</v>
      </c>
      <c r="Q8" s="256">
        <v>0.9218826186260168</v>
      </c>
      <c r="R8" s="91">
        <f>+'ダイカスト合計(月別集計)'!M20</f>
        <v>42300</v>
      </c>
      <c r="S8" s="257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'ダイカスト合計(月別集計)'!A21</f>
        <v>３月</v>
      </c>
      <c r="B9" s="51">
        <f>+'ダイカスト合計(月別集計)'!C21</f>
        <v>82097</v>
      </c>
      <c r="C9" s="221">
        <v>0.8954831531757546</v>
      </c>
      <c r="D9" s="51">
        <f>+'ダイカスト合計(月別集計)'!D21</f>
        <v>50670</v>
      </c>
      <c r="E9" s="221"/>
      <c r="F9" s="220">
        <f>+'ダイカスト合計(月別集計)'!E21</f>
        <v>25572</v>
      </c>
      <c r="G9" s="222"/>
      <c r="H9" s="51"/>
      <c r="I9" s="221"/>
      <c r="J9" s="51"/>
      <c r="K9" s="222"/>
      <c r="L9" s="51"/>
      <c r="M9" s="221"/>
      <c r="N9" s="51"/>
      <c r="O9" s="222"/>
      <c r="P9" s="220">
        <f>+'ダイカスト合計(月別集計)'!L21</f>
        <v>72931</v>
      </c>
      <c r="Q9" s="221">
        <v>0.8979561684314208</v>
      </c>
      <c r="R9" s="51">
        <f>+'ダイカスト合計(月別集計)'!M21</f>
        <v>42835</v>
      </c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'ダイカスト合計(月別集計)'!A22</f>
        <v>４月</v>
      </c>
      <c r="B10" s="111">
        <f>+'ダイカスト合計(月別集計)'!C22</f>
        <v>53525</v>
      </c>
      <c r="C10" s="230">
        <v>0.6106604602343385</v>
      </c>
      <c r="D10" s="91">
        <f>+'ダイカスト合計(月別集計)'!D22</f>
        <v>34936</v>
      </c>
      <c r="E10" s="218"/>
      <c r="F10" s="114">
        <f>+'ダイカスト合計(月別集計)'!E22</f>
        <v>16512</v>
      </c>
      <c r="G10" s="219"/>
      <c r="H10" s="36"/>
      <c r="I10" s="218"/>
      <c r="J10" s="36"/>
      <c r="K10" s="219"/>
      <c r="L10" s="36"/>
      <c r="M10" s="218"/>
      <c r="N10" s="36"/>
      <c r="O10" s="219"/>
      <c r="P10" s="255">
        <f>+'ダイカスト合計(月別集計)'!L22</f>
        <v>46141</v>
      </c>
      <c r="Q10" s="256">
        <v>0.5942445507255679</v>
      </c>
      <c r="R10" s="91">
        <f>+'ダイカスト合計(月別集計)'!M22</f>
        <v>28221</v>
      </c>
      <c r="S10" s="257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'ダイカスト合計(月別集計)'!A23</f>
        <v>５月</v>
      </c>
      <c r="B11" s="51">
        <f>+'ダイカスト合計(月別集計)'!C23</f>
        <v>32621.931</v>
      </c>
      <c r="C11" s="221">
        <v>0.38869538175579066</v>
      </c>
      <c r="D11" s="51">
        <f>+'ダイカスト合計(月別集計)'!D23</f>
        <v>21978.987</v>
      </c>
      <c r="E11" s="221"/>
      <c r="F11" s="220">
        <f>+'ダイカスト合計(月別集計)'!E23</f>
        <v>10207.061</v>
      </c>
      <c r="G11" s="222"/>
      <c r="H11" s="51"/>
      <c r="I11" s="221"/>
      <c r="J11" s="51"/>
      <c r="K11" s="222"/>
      <c r="L11" s="51"/>
      <c r="M11" s="221"/>
      <c r="N11" s="51"/>
      <c r="O11" s="222"/>
      <c r="P11" s="220">
        <f>+'ダイカスト合計(月別集計)'!L23</f>
        <v>27994.921</v>
      </c>
      <c r="Q11" s="221">
        <v>0.3767639158053402</v>
      </c>
      <c r="R11" s="51">
        <f>+'ダイカスト合計(月別集計)'!M23</f>
        <v>17661</v>
      </c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'ダイカスト合計(月別集計)'!A24</f>
        <v>６月</v>
      </c>
      <c r="B12" s="111">
        <f>+'ダイカスト合計(月別集計)'!C24</f>
        <v>45425.94</v>
      </c>
      <c r="C12" s="230">
        <v>0.5324417928641755</v>
      </c>
      <c r="D12" s="91">
        <f>+'ダイカスト合計(月別集計)'!D24</f>
        <v>29269.221</v>
      </c>
      <c r="E12" s="218"/>
      <c r="F12" s="114">
        <f>+'ダイカスト合計(月別集計)'!E24</f>
        <v>13596.617</v>
      </c>
      <c r="G12" s="219"/>
      <c r="H12" s="36"/>
      <c r="I12" s="218"/>
      <c r="J12" s="36"/>
      <c r="K12" s="219"/>
      <c r="L12" s="36"/>
      <c r="M12" s="218"/>
      <c r="N12" s="36"/>
      <c r="O12" s="219"/>
      <c r="P12" s="255">
        <f>+'ダイカスト合計(月別集計)'!L24</f>
        <v>39821.797</v>
      </c>
      <c r="Q12" s="256">
        <v>0.5276536902080297</v>
      </c>
      <c r="R12" s="91">
        <f>+'ダイカスト合計(月別集計)'!M24</f>
        <v>24046</v>
      </c>
      <c r="S12" s="21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'ダイカスト合計(月別集計)'!A25</f>
        <v>７月</v>
      </c>
      <c r="B13" s="51">
        <f>+'ダイカスト合計(月別集計)'!C25</f>
        <v>70266.897</v>
      </c>
      <c r="C13" s="221">
        <v>0.7530240052297108</v>
      </c>
      <c r="D13" s="51">
        <f>+'ダイカスト合計(月別集計)'!D25</f>
        <v>42893.459</v>
      </c>
      <c r="E13" s="221"/>
      <c r="F13" s="220">
        <f>+'ダイカスト合計(月別集計)'!E25</f>
        <v>23591.236</v>
      </c>
      <c r="G13" s="222"/>
      <c r="H13" s="51"/>
      <c r="I13" s="221"/>
      <c r="J13" s="51"/>
      <c r="K13" s="222"/>
      <c r="L13" s="51"/>
      <c r="M13" s="221"/>
      <c r="N13" s="51"/>
      <c r="O13" s="222"/>
      <c r="P13" s="220">
        <f>+'ダイカスト合計(月別集計)'!L25</f>
        <v>63191.09</v>
      </c>
      <c r="Q13" s="221">
        <v>0.7612777991952389</v>
      </c>
      <c r="R13" s="51">
        <f>+'ダイカスト合計(月別集計)'!M25</f>
        <v>36634</v>
      </c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'ダイカスト合計(月別集計)'!A26</f>
        <v>８月</v>
      </c>
      <c r="B14" s="111">
        <f>+'ダイカスト合計(月別集計)'!C26</f>
        <v>58545.73</v>
      </c>
      <c r="C14" s="230">
        <v>0.8220819057515165</v>
      </c>
      <c r="D14" s="91">
        <f>+'ダイカスト合計(月別集計)'!D26</f>
        <v>36928.159</v>
      </c>
      <c r="E14" s="218"/>
      <c r="F14" s="114">
        <f>+'ダイカスト合計(月別集計)'!E26</f>
        <v>19227.715</v>
      </c>
      <c r="G14" s="219"/>
      <c r="H14" s="36"/>
      <c r="I14" s="218"/>
      <c r="J14" s="36"/>
      <c r="K14" s="219"/>
      <c r="L14" s="36"/>
      <c r="M14" s="218"/>
      <c r="N14" s="36"/>
      <c r="O14" s="219"/>
      <c r="P14" s="255">
        <f>+'ダイカスト合計(月別集計)'!L26</f>
        <v>52069.803</v>
      </c>
      <c r="Q14" s="256">
        <v>0.8265118652677027</v>
      </c>
      <c r="R14" s="91">
        <f>+'ダイカスト合計(月別集計)'!M26</f>
        <v>31417</v>
      </c>
      <c r="S14" s="21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'ダイカスト合計(月別集計)'!A27</f>
        <v>９月</v>
      </c>
      <c r="B15" s="51">
        <f>+'ダイカスト合計(月別集計)'!C27</f>
        <v>83434.698</v>
      </c>
      <c r="C15" s="221">
        <v>0.9527397371335914</v>
      </c>
      <c r="D15" s="51">
        <f>+'ダイカスト合計(月別集計)'!D27</f>
        <v>51564.16</v>
      </c>
      <c r="E15" s="221"/>
      <c r="F15" s="220">
        <f>+'ダイカスト合計(月別集計)'!E27</f>
        <v>27925.657</v>
      </c>
      <c r="G15" s="222"/>
      <c r="H15" s="51"/>
      <c r="I15" s="221"/>
      <c r="J15" s="51"/>
      <c r="K15" s="222"/>
      <c r="L15" s="51"/>
      <c r="M15" s="221"/>
      <c r="N15" s="51"/>
      <c r="O15" s="222"/>
      <c r="P15" s="220">
        <f>+'ダイカスト合計(月別集計)'!L27</f>
        <v>74575.903</v>
      </c>
      <c r="Q15" s="221">
        <v>0.9591816205787781</v>
      </c>
      <c r="R15" s="51">
        <f>+'ダイカスト合計(月別集計)'!M27</f>
        <v>44181</v>
      </c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'ダイカスト合計(月別集計)'!A28</f>
        <v>１０月</v>
      </c>
      <c r="B16" s="111">
        <f>+'ダイカスト合計(月別集計)'!C28</f>
        <v>87515.555</v>
      </c>
      <c r="C16" s="230">
        <v>0.996522733742499</v>
      </c>
      <c r="D16" s="91">
        <f>+'ダイカスト合計(月別集計)'!D28</f>
        <v>54015.087</v>
      </c>
      <c r="E16" s="218"/>
      <c r="F16" s="114">
        <f>+'ダイカスト合計(月別集計)'!E28</f>
        <v>28335.815</v>
      </c>
      <c r="G16" s="219"/>
      <c r="H16" s="36"/>
      <c r="I16" s="218"/>
      <c r="J16" s="36"/>
      <c r="K16" s="219"/>
      <c r="L16" s="36"/>
      <c r="M16" s="218"/>
      <c r="N16" s="36"/>
      <c r="O16" s="219"/>
      <c r="P16" s="255">
        <f>+'ダイカスト合計(月別集計)'!L28</f>
        <v>77855.176</v>
      </c>
      <c r="Q16" s="256">
        <v>1.0008391309937013</v>
      </c>
      <c r="R16" s="91">
        <f>+'ダイカスト合計(月別集計)'!M28</f>
        <v>45968</v>
      </c>
      <c r="S16" s="21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'ダイカスト合計(月別集計)'!A29</f>
        <v>１１月</v>
      </c>
      <c r="B17" s="51">
        <f>+'ダイカスト合計(月別集計)'!C29</f>
        <v>85417.403</v>
      </c>
      <c r="C17" s="221">
        <v>1.0133099116199062</v>
      </c>
      <c r="D17" s="51">
        <f>+'ダイカスト合計(月別集計)'!D29</f>
        <v>52781.374</v>
      </c>
      <c r="E17" s="221"/>
      <c r="F17" s="220">
        <f>+'ダイカスト合計(月別集計)'!E29</f>
        <v>27722.346</v>
      </c>
      <c r="G17" s="222"/>
      <c r="H17" s="51"/>
      <c r="I17" s="221"/>
      <c r="J17" s="51"/>
      <c r="K17" s="222"/>
      <c r="L17" s="51"/>
      <c r="M17" s="221"/>
      <c r="N17" s="51"/>
      <c r="O17" s="222"/>
      <c r="P17" s="220">
        <f>+'ダイカスト合計(月別集計)'!L29</f>
        <v>75517.45</v>
      </c>
      <c r="Q17" s="221">
        <v>1.0117305404463974</v>
      </c>
      <c r="R17" s="51">
        <f>+'ダイカスト合計(月別集計)'!M29</f>
        <v>44631</v>
      </c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'ダイカスト合計(月別集計)'!A30</f>
        <v>１２月</v>
      </c>
      <c r="B18" s="84">
        <f>+'ダイカスト合計(月別集計)'!C30</f>
        <v>80226.786</v>
      </c>
      <c r="C18" s="232">
        <v>1.028500192297831</v>
      </c>
      <c r="D18" s="152">
        <f>+'ダイカスト合計(月別集計)'!D30</f>
        <v>50579.095</v>
      </c>
      <c r="E18" s="40"/>
      <c r="F18" s="245">
        <f>+'ダイカスト合計(月別集計)'!E30</f>
        <v>25885.401</v>
      </c>
      <c r="G18" s="41"/>
      <c r="H18" s="223"/>
      <c r="I18" s="40"/>
      <c r="J18" s="223"/>
      <c r="K18" s="41"/>
      <c r="L18" s="223"/>
      <c r="M18" s="40"/>
      <c r="N18" s="223"/>
      <c r="O18" s="41"/>
      <c r="P18" s="258">
        <f>+'ダイカスト合計(月別集計)'!L30</f>
        <v>70797.336</v>
      </c>
      <c r="Q18" s="100">
        <v>0.9088276079991764</v>
      </c>
      <c r="R18" s="152">
        <f>+'ダイカスト合計(月別集計)'!M30</f>
        <v>42482</v>
      </c>
      <c r="S18" s="4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111"/>
      <c r="C19" s="94"/>
      <c r="D19" s="91"/>
      <c r="E19" s="218"/>
      <c r="F19" s="114"/>
      <c r="G19" s="95"/>
      <c r="H19" s="36"/>
      <c r="I19" s="36"/>
      <c r="J19" s="36"/>
      <c r="K19" s="37"/>
      <c r="L19" s="36"/>
      <c r="M19" s="36"/>
      <c r="N19" s="36"/>
      <c r="O19" s="37"/>
      <c r="P19" s="255"/>
      <c r="Q19" s="256"/>
      <c r="R19" s="91"/>
      <c r="S19" s="95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20</v>
      </c>
      <c r="B20" s="226">
        <f>+'ダイカスト合計(月別集計)'!C32</f>
        <v>840717.94</v>
      </c>
      <c r="C20" s="226"/>
      <c r="D20" s="226">
        <f>+'ダイカスト合計(月別集計)'!D32</f>
        <v>525352.542</v>
      </c>
      <c r="E20" s="239"/>
      <c r="F20" s="240">
        <f>+'ダイカスト合計(月別集計)'!E32</f>
        <v>269676.848</v>
      </c>
      <c r="G20" s="249"/>
      <c r="H20" s="226"/>
      <c r="I20" s="226"/>
      <c r="J20" s="226"/>
      <c r="K20" s="249"/>
      <c r="L20" s="226"/>
      <c r="M20" s="226"/>
      <c r="N20" s="226"/>
      <c r="O20" s="249"/>
      <c r="P20" s="240">
        <f>+'ダイカスト合計(月別集計)'!L32</f>
        <v>743948.4759999999</v>
      </c>
      <c r="Q20" s="239"/>
      <c r="R20" s="226">
        <f>+'ダイカスト合計(月別集計)'!M32</f>
        <v>442161</v>
      </c>
      <c r="S20" s="98"/>
      <c r="T20" s="97"/>
      <c r="U20" s="97"/>
      <c r="V20" s="97"/>
      <c r="W20" s="98"/>
      <c r="X20" s="97"/>
      <c r="Y20" s="97"/>
      <c r="Z20" s="97"/>
      <c r="AA20" s="98"/>
      <c r="AB20" s="110"/>
      <c r="AC20" s="110"/>
      <c r="AD20" s="110"/>
      <c r="AE20" s="110"/>
      <c r="AF20" s="110"/>
      <c r="AG20" s="110"/>
    </row>
    <row r="21" spans="1:33" ht="12.75">
      <c r="A21" s="134" t="s">
        <v>72</v>
      </c>
      <c r="B21" s="111">
        <f>+'ダイカスト合計(月別集計)'!C34</f>
        <v>1022064</v>
      </c>
      <c r="C21" s="233"/>
      <c r="D21" s="91">
        <f>+'ダイカスト合計(月別集計)'!D34</f>
        <v>623523</v>
      </c>
      <c r="E21" s="218"/>
      <c r="F21" s="114">
        <f>+'ダイカスト合計(月別集計)'!E34</f>
        <v>319018</v>
      </c>
      <c r="G21" s="234"/>
      <c r="H21" s="36"/>
      <c r="I21" s="233"/>
      <c r="J21" s="36"/>
      <c r="K21" s="234"/>
      <c r="L21" s="36"/>
      <c r="M21" s="233"/>
      <c r="N21" s="36"/>
      <c r="O21" s="234"/>
      <c r="P21" s="255">
        <f>+'ダイカスト合計(月別集計)'!L34</f>
        <v>905000.059</v>
      </c>
      <c r="Q21" s="256"/>
      <c r="R21" s="91">
        <f>+'ダイカスト合計(月別集計)'!M34</f>
        <v>524789.536</v>
      </c>
      <c r="S21" s="234"/>
      <c r="T21" s="36"/>
      <c r="U21" s="233"/>
      <c r="V21" s="36"/>
      <c r="W21" s="234"/>
      <c r="X21" s="36"/>
      <c r="Y21" s="233"/>
      <c r="Z21" s="36"/>
      <c r="AA21" s="234"/>
      <c r="AB21" s="110"/>
      <c r="AC21" s="110"/>
      <c r="AD21" s="110"/>
      <c r="AE21" s="110"/>
      <c r="AF21" s="110"/>
      <c r="AG21" s="110"/>
    </row>
    <row r="22" spans="1:33" ht="12.75">
      <c r="A22" s="209" t="s">
        <v>18</v>
      </c>
      <c r="B22" s="10">
        <f>B20/$B$20</f>
        <v>1</v>
      </c>
      <c r="C22" s="10"/>
      <c r="D22" s="10">
        <f>D20/$D$20</f>
        <v>1</v>
      </c>
      <c r="E22" s="10"/>
      <c r="F22" s="13">
        <f>F20/$B$20</f>
        <v>0.3207697078523149</v>
      </c>
      <c r="G22" s="11"/>
      <c r="H22" s="10"/>
      <c r="I22" s="10"/>
      <c r="J22" s="10"/>
      <c r="K22" s="11"/>
      <c r="L22" s="10"/>
      <c r="M22" s="10"/>
      <c r="N22" s="10"/>
      <c r="O22" s="11"/>
      <c r="P22" s="13">
        <f>P20/$B$20</f>
        <v>0.8848966348927917</v>
      </c>
      <c r="Q22" s="10"/>
      <c r="R22" s="10">
        <f>R20/$D$20</f>
        <v>0.8416462558964833</v>
      </c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75" t="s">
        <v>19</v>
      </c>
      <c r="B23" s="40">
        <f>B20/B21</f>
        <v>0.8225687823854474</v>
      </c>
      <c r="C23" s="40"/>
      <c r="D23" s="40">
        <f>D20/D21</f>
        <v>0.842555193633595</v>
      </c>
      <c r="E23" s="40"/>
      <c r="F23" s="235">
        <f>F20/F21</f>
        <v>0.8453342695396497</v>
      </c>
      <c r="G23" s="41"/>
      <c r="H23" s="40"/>
      <c r="I23" s="40"/>
      <c r="J23" s="40"/>
      <c r="K23" s="41"/>
      <c r="L23" s="40"/>
      <c r="M23" s="40"/>
      <c r="N23" s="40"/>
      <c r="O23" s="41"/>
      <c r="P23" s="235">
        <f>P20/P21</f>
        <v>0.8220424613254085</v>
      </c>
      <c r="Q23" s="40"/>
      <c r="R23" s="40">
        <f>R20/R21</f>
        <v>0.8425491929015902</v>
      </c>
      <c r="S23" s="41"/>
      <c r="T23" s="40"/>
      <c r="U23" s="40"/>
      <c r="V23" s="40"/>
      <c r="W23" s="41"/>
      <c r="X23" s="40"/>
      <c r="Y23" s="40"/>
      <c r="Z23" s="40"/>
      <c r="AA23" s="41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'ダイカスト合計(月別集計)'!A37</f>
        <v>令和3年１月</v>
      </c>
      <c r="B25" s="51">
        <f>+'ダイカスト合計(月別集計)'!C37</f>
        <v>76656</v>
      </c>
      <c r="C25" s="221">
        <f>B25/B7</f>
        <v>0.9527218493661447</v>
      </c>
      <c r="D25" s="51">
        <f>+'ダイカスト合計(月別集計)'!D37</f>
        <v>48575</v>
      </c>
      <c r="E25" s="221">
        <f aca="true" t="shared" si="0" ref="E25:E36">D25/D7</f>
        <v>0.9815907529402255</v>
      </c>
      <c r="F25" s="220">
        <f>+'ダイカスト合計(月別集計)'!E37</f>
        <v>24384</v>
      </c>
      <c r="G25" s="222">
        <f aca="true" t="shared" si="1" ref="G25:G36">F25/F7</f>
        <v>0.9687338603948988</v>
      </c>
      <c r="H25" s="352" t="s">
        <v>61</v>
      </c>
      <c r="I25" s="353" t="s">
        <v>60</v>
      </c>
      <c r="J25" s="352" t="s">
        <v>61</v>
      </c>
      <c r="K25" s="353" t="s">
        <v>60</v>
      </c>
      <c r="L25" s="354" t="s">
        <v>61</v>
      </c>
      <c r="M25" s="353" t="s">
        <v>60</v>
      </c>
      <c r="N25" s="352" t="s">
        <v>61</v>
      </c>
      <c r="O25" s="355" t="s">
        <v>60</v>
      </c>
      <c r="P25" s="271">
        <f>+'ダイカスト合計(月別集計)'!L37</f>
        <v>67404.128</v>
      </c>
      <c r="Q25" s="356">
        <f aca="true" t="shared" si="2" ref="Q25:Q36">P25/P7</f>
        <v>0.9465941269818978</v>
      </c>
      <c r="R25" s="271">
        <f>+'ダイカスト合計(月別集計)'!M37</f>
        <v>40652</v>
      </c>
      <c r="S25" s="357">
        <f aca="true" t="shared" si="3" ref="S25:S36">R25/R7</f>
        <v>0.972885006581309</v>
      </c>
      <c r="T25" s="352" t="s">
        <v>61</v>
      </c>
      <c r="U25" s="353" t="s">
        <v>60</v>
      </c>
      <c r="V25" s="352" t="s">
        <v>61</v>
      </c>
      <c r="W25" s="353" t="s">
        <v>60</v>
      </c>
      <c r="X25" s="354" t="s">
        <v>61</v>
      </c>
      <c r="Y25" s="353" t="s">
        <v>60</v>
      </c>
      <c r="Z25" s="352" t="s">
        <v>61</v>
      </c>
      <c r="AA25" s="355" t="s">
        <v>60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'ダイカスト合計(月別集計)'!A38</f>
        <v>２月</v>
      </c>
      <c r="B26" s="36">
        <f>+'ダイカスト合計(月別集計)'!C38</f>
        <v>78306</v>
      </c>
      <c r="C26" s="230">
        <f aca="true" t="shared" si="4" ref="C26:C36">B26/B8</f>
        <v>0.9645853093704192</v>
      </c>
      <c r="D26" s="36">
        <f>+'ダイカスト合計(月別集計)'!D38</f>
        <v>50050</v>
      </c>
      <c r="E26" s="230">
        <f t="shared" si="0"/>
        <v>0.9960000796004059</v>
      </c>
      <c r="F26" s="50">
        <f>+'ダイカスト合計(月別集計)'!E38</f>
        <v>24456</v>
      </c>
      <c r="G26" s="229">
        <f t="shared" si="1"/>
        <v>0.94315464712688</v>
      </c>
      <c r="H26" s="36"/>
      <c r="I26" s="230"/>
      <c r="J26" s="36"/>
      <c r="K26" s="229"/>
      <c r="L26" s="36"/>
      <c r="M26" s="230"/>
      <c r="N26" s="36"/>
      <c r="O26" s="229"/>
      <c r="P26" s="36">
        <f>+'ダイカスト合計(月別集計)'!L38</f>
        <v>68264.485</v>
      </c>
      <c r="Q26" s="230">
        <f t="shared" si="2"/>
        <v>0.9501501127411408</v>
      </c>
      <c r="R26" s="36">
        <f>+'ダイカスト合計(月別集計)'!M38</f>
        <v>41422</v>
      </c>
      <c r="S26" s="229">
        <f t="shared" si="3"/>
        <v>0.9792434988179669</v>
      </c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'ダイカスト合計(月別集計)'!A39</f>
        <v>３月</v>
      </c>
      <c r="B27" s="51">
        <f>+'ダイカスト合計(月別集計)'!C39</f>
        <v>89800</v>
      </c>
      <c r="C27" s="221">
        <f>B27/B9</f>
        <v>1.0938280326930339</v>
      </c>
      <c r="D27" s="51">
        <f>+'ダイカスト合計(月別集計)'!D39</f>
        <v>56612</v>
      </c>
      <c r="E27" s="221">
        <f t="shared" si="0"/>
        <v>1.1172686007499506</v>
      </c>
      <c r="F27" s="220">
        <f>+'ダイカスト合計(月別集計)'!E39</f>
        <v>28663</v>
      </c>
      <c r="G27" s="222">
        <f t="shared" si="1"/>
        <v>1.1208743938682935</v>
      </c>
      <c r="H27" s="51"/>
      <c r="I27" s="221"/>
      <c r="J27" s="51"/>
      <c r="K27" s="222"/>
      <c r="L27" s="51"/>
      <c r="M27" s="221"/>
      <c r="N27" s="51"/>
      <c r="O27" s="222"/>
      <c r="P27" s="51">
        <f>+'ダイカスト合計(月別集計)'!L39</f>
        <v>78633.07400000001</v>
      </c>
      <c r="Q27" s="221">
        <f t="shared" si="2"/>
        <v>1.0781845031605217</v>
      </c>
      <c r="R27" s="51">
        <f>+'ダイカスト合計(月別集計)'!M39</f>
        <v>47026</v>
      </c>
      <c r="S27" s="222">
        <f t="shared" si="3"/>
        <v>1.097840550951325</v>
      </c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'ダイカスト合計(月別集計)'!A40</f>
        <v>４月</v>
      </c>
      <c r="B28" s="36">
        <f>+'ダイカスト合計(月別集計)'!C40</f>
        <v>0</v>
      </c>
      <c r="C28" s="230">
        <f t="shared" si="4"/>
        <v>0</v>
      </c>
      <c r="D28" s="36">
        <f>+'ダイカスト合計(月別集計)'!D40</f>
        <v>0</v>
      </c>
      <c r="E28" s="230">
        <f t="shared" si="0"/>
        <v>0</v>
      </c>
      <c r="F28" s="50">
        <f>+'ダイカスト合計(月別集計)'!E40</f>
        <v>0</v>
      </c>
      <c r="G28" s="229">
        <f t="shared" si="1"/>
        <v>0</v>
      </c>
      <c r="H28" s="36"/>
      <c r="I28" s="230"/>
      <c r="J28" s="36"/>
      <c r="K28" s="229"/>
      <c r="L28" s="36"/>
      <c r="M28" s="230"/>
      <c r="N28" s="36"/>
      <c r="O28" s="229"/>
      <c r="P28" s="36">
        <f>+'ダイカスト合計(月別集計)'!L40</f>
        <v>0</v>
      </c>
      <c r="Q28" s="230">
        <f t="shared" si="2"/>
        <v>0</v>
      </c>
      <c r="R28" s="36">
        <f>+'ダイカスト合計(月別集計)'!M40</f>
        <v>0</v>
      </c>
      <c r="S28" s="229">
        <f t="shared" si="3"/>
        <v>0</v>
      </c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'ダイカスト合計(月別集計)'!A41</f>
        <v>５月</v>
      </c>
      <c r="B29" s="51">
        <f>+'ダイカスト合計(月別集計)'!C41</f>
        <v>0</v>
      </c>
      <c r="C29" s="221">
        <f t="shared" si="4"/>
        <v>0</v>
      </c>
      <c r="D29" s="51">
        <f>+'ダイカスト合計(月別集計)'!D41</f>
        <v>0</v>
      </c>
      <c r="E29" s="221">
        <f t="shared" si="0"/>
        <v>0</v>
      </c>
      <c r="F29" s="220">
        <f>+'ダイカスト合計(月別集計)'!E41</f>
        <v>0</v>
      </c>
      <c r="G29" s="222">
        <f t="shared" si="1"/>
        <v>0</v>
      </c>
      <c r="H29" s="51"/>
      <c r="I29" s="221"/>
      <c r="J29" s="51"/>
      <c r="K29" s="222"/>
      <c r="L29" s="51"/>
      <c r="M29" s="221"/>
      <c r="N29" s="51"/>
      <c r="O29" s="222"/>
      <c r="P29" s="51">
        <f>+'ダイカスト合計(月別集計)'!L41</f>
        <v>0</v>
      </c>
      <c r="Q29" s="221">
        <f t="shared" si="2"/>
        <v>0</v>
      </c>
      <c r="R29" s="51">
        <f>+'ダイカスト合計(月別集計)'!M41</f>
        <v>0</v>
      </c>
      <c r="S29" s="222">
        <f t="shared" si="3"/>
        <v>0</v>
      </c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'ダイカスト合計(月別集計)'!A42</f>
        <v>６月</v>
      </c>
      <c r="B30" s="36">
        <f>+'ダイカスト合計(月別集計)'!C42</f>
        <v>0</v>
      </c>
      <c r="C30" s="230">
        <f t="shared" si="4"/>
        <v>0</v>
      </c>
      <c r="D30" s="36">
        <f>+'ダイカスト合計(月別集計)'!D42</f>
        <v>0</v>
      </c>
      <c r="E30" s="230">
        <f t="shared" si="0"/>
        <v>0</v>
      </c>
      <c r="F30" s="50">
        <f>+'ダイカスト合計(月別集計)'!E42</f>
        <v>0</v>
      </c>
      <c r="G30" s="229">
        <f t="shared" si="1"/>
        <v>0</v>
      </c>
      <c r="H30" s="36"/>
      <c r="I30" s="230"/>
      <c r="J30" s="36"/>
      <c r="K30" s="229"/>
      <c r="L30" s="36"/>
      <c r="M30" s="230"/>
      <c r="N30" s="36"/>
      <c r="O30" s="229"/>
      <c r="P30" s="36">
        <f>+'ダイカスト合計(月別集計)'!L42</f>
        <v>0</v>
      </c>
      <c r="Q30" s="230">
        <f t="shared" si="2"/>
        <v>0</v>
      </c>
      <c r="R30" s="36">
        <f>+'ダイカスト合計(月別集計)'!M42</f>
        <v>0</v>
      </c>
      <c r="S30" s="229">
        <f t="shared" si="3"/>
        <v>0</v>
      </c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'ダイカスト合計(月別集計)'!A43</f>
        <v>７月</v>
      </c>
      <c r="B31" s="51">
        <f>+'ダイカスト合計(月別集計)'!C43</f>
        <v>0</v>
      </c>
      <c r="C31" s="221">
        <f t="shared" si="4"/>
        <v>0</v>
      </c>
      <c r="D31" s="51">
        <f>+'ダイカスト合計(月別集計)'!D43</f>
        <v>0</v>
      </c>
      <c r="E31" s="221">
        <f t="shared" si="0"/>
        <v>0</v>
      </c>
      <c r="F31" s="220">
        <f>+'ダイカスト合計(月別集計)'!E43</f>
        <v>0</v>
      </c>
      <c r="G31" s="222">
        <f t="shared" si="1"/>
        <v>0</v>
      </c>
      <c r="H31" s="51"/>
      <c r="I31" s="221"/>
      <c r="J31" s="51"/>
      <c r="K31" s="222"/>
      <c r="L31" s="51"/>
      <c r="M31" s="221"/>
      <c r="N31" s="51"/>
      <c r="O31" s="222"/>
      <c r="P31" s="51">
        <f>+'ダイカスト合計(月別集計)'!L43</f>
        <v>0</v>
      </c>
      <c r="Q31" s="221">
        <f t="shared" si="2"/>
        <v>0</v>
      </c>
      <c r="R31" s="51">
        <f>+'ダイカスト合計(月別集計)'!M43</f>
        <v>0</v>
      </c>
      <c r="S31" s="222">
        <f t="shared" si="3"/>
        <v>0</v>
      </c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'ダイカスト合計(月別集計)'!A44</f>
        <v>８月</v>
      </c>
      <c r="B32" s="36">
        <f>+'ダイカスト合計(月別集計)'!C44</f>
        <v>0</v>
      </c>
      <c r="C32" s="230">
        <f t="shared" si="4"/>
        <v>0</v>
      </c>
      <c r="D32" s="36">
        <f>+'ダイカスト合計(月別集計)'!D44</f>
        <v>0</v>
      </c>
      <c r="E32" s="230">
        <f t="shared" si="0"/>
        <v>0</v>
      </c>
      <c r="F32" s="50">
        <f>+'ダイカスト合計(月別集計)'!E44</f>
        <v>0</v>
      </c>
      <c r="G32" s="229">
        <f t="shared" si="1"/>
        <v>0</v>
      </c>
      <c r="H32" s="36"/>
      <c r="I32" s="230"/>
      <c r="J32" s="36"/>
      <c r="K32" s="229"/>
      <c r="L32" s="36"/>
      <c r="M32" s="230"/>
      <c r="N32" s="36"/>
      <c r="O32" s="229"/>
      <c r="P32" s="36">
        <f>+'ダイカスト合計(月別集計)'!L44</f>
        <v>0</v>
      </c>
      <c r="Q32" s="230">
        <f t="shared" si="2"/>
        <v>0</v>
      </c>
      <c r="R32" s="36">
        <f>+'ダイカスト合計(月別集計)'!M44</f>
        <v>0</v>
      </c>
      <c r="S32" s="229">
        <f t="shared" si="3"/>
        <v>0</v>
      </c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'ダイカスト合計(月別集計)'!A45</f>
        <v>９月</v>
      </c>
      <c r="B33" s="51">
        <f>+'ダイカスト合計(月別集計)'!C45</f>
        <v>0</v>
      </c>
      <c r="C33" s="221">
        <f t="shared" si="4"/>
        <v>0</v>
      </c>
      <c r="D33" s="51">
        <f>+'ダイカスト合計(月別集計)'!D45</f>
        <v>0</v>
      </c>
      <c r="E33" s="221">
        <f t="shared" si="0"/>
        <v>0</v>
      </c>
      <c r="F33" s="220">
        <f>+'ダイカスト合計(月別集計)'!E45</f>
        <v>0</v>
      </c>
      <c r="G33" s="222">
        <f t="shared" si="1"/>
        <v>0</v>
      </c>
      <c r="H33" s="51"/>
      <c r="I33" s="221"/>
      <c r="J33" s="51"/>
      <c r="K33" s="222"/>
      <c r="L33" s="51"/>
      <c r="M33" s="221"/>
      <c r="N33" s="51"/>
      <c r="O33" s="222"/>
      <c r="P33" s="51">
        <f>+'ダイカスト合計(月別集計)'!L45</f>
        <v>0</v>
      </c>
      <c r="Q33" s="221">
        <f t="shared" si="2"/>
        <v>0</v>
      </c>
      <c r="R33" s="51">
        <f>+'ダイカスト合計(月別集計)'!M45</f>
        <v>0</v>
      </c>
      <c r="S33" s="222">
        <f t="shared" si="3"/>
        <v>0</v>
      </c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'ダイカスト合計(月別集計)'!A46</f>
        <v>１０月</v>
      </c>
      <c r="B34" s="36">
        <f>+'ダイカスト合計(月別集計)'!C46</f>
        <v>0</v>
      </c>
      <c r="C34" s="230">
        <f t="shared" si="4"/>
        <v>0</v>
      </c>
      <c r="D34" s="36">
        <f>+'ダイカスト合計(月別集計)'!D46</f>
        <v>0</v>
      </c>
      <c r="E34" s="230">
        <f t="shared" si="0"/>
        <v>0</v>
      </c>
      <c r="F34" s="50">
        <f>+'ダイカスト合計(月別集計)'!E46</f>
        <v>0</v>
      </c>
      <c r="G34" s="229">
        <f t="shared" si="1"/>
        <v>0</v>
      </c>
      <c r="H34" s="36"/>
      <c r="I34" s="230"/>
      <c r="J34" s="36"/>
      <c r="K34" s="229"/>
      <c r="L34" s="36"/>
      <c r="M34" s="230"/>
      <c r="N34" s="36"/>
      <c r="O34" s="229"/>
      <c r="P34" s="36">
        <f>+'ダイカスト合計(月別集計)'!L46</f>
        <v>0</v>
      </c>
      <c r="Q34" s="230">
        <f t="shared" si="2"/>
        <v>0</v>
      </c>
      <c r="R34" s="36">
        <f>+'ダイカスト合計(月別集計)'!M46</f>
        <v>0</v>
      </c>
      <c r="S34" s="229">
        <f t="shared" si="3"/>
        <v>0</v>
      </c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'ダイカスト合計(月別集計)'!A47</f>
        <v>１１月</v>
      </c>
      <c r="B35" s="51">
        <f>+'ダイカスト合計(月別集計)'!C47</f>
        <v>0</v>
      </c>
      <c r="C35" s="221">
        <f t="shared" si="4"/>
        <v>0</v>
      </c>
      <c r="D35" s="51">
        <f>+'ダイカスト合計(月別集計)'!D47</f>
        <v>0</v>
      </c>
      <c r="E35" s="221">
        <f t="shared" si="0"/>
        <v>0</v>
      </c>
      <c r="F35" s="220">
        <f>+'ダイカスト合計(月別集計)'!E47</f>
        <v>0</v>
      </c>
      <c r="G35" s="222">
        <f t="shared" si="1"/>
        <v>0</v>
      </c>
      <c r="H35" s="51"/>
      <c r="I35" s="221"/>
      <c r="J35" s="51"/>
      <c r="K35" s="222"/>
      <c r="L35" s="51"/>
      <c r="M35" s="221"/>
      <c r="N35" s="51"/>
      <c r="O35" s="222"/>
      <c r="P35" s="51">
        <f>+'ダイカスト合計(月別集計)'!L47</f>
        <v>0</v>
      </c>
      <c r="Q35" s="221">
        <f t="shared" si="2"/>
        <v>0</v>
      </c>
      <c r="R35" s="51">
        <f>+'ダイカスト合計(月別集計)'!M47</f>
        <v>0</v>
      </c>
      <c r="S35" s="222">
        <f t="shared" si="3"/>
        <v>0</v>
      </c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'ダイカスト合計(月別集計)'!A48</f>
        <v>１２月</v>
      </c>
      <c r="B36" s="223">
        <f>+'ダイカスト合計(月別集計)'!C48</f>
        <v>0</v>
      </c>
      <c r="C36" s="232">
        <f t="shared" si="4"/>
        <v>0</v>
      </c>
      <c r="D36" s="223">
        <f>+'ダイカスト合計(月別集計)'!D48</f>
        <v>0</v>
      </c>
      <c r="E36" s="232">
        <f t="shared" si="0"/>
        <v>0</v>
      </c>
      <c r="F36" s="224">
        <f>+'ダイカスト合計(月別集計)'!E48</f>
        <v>0</v>
      </c>
      <c r="G36" s="231">
        <f t="shared" si="1"/>
        <v>0</v>
      </c>
      <c r="H36" s="223"/>
      <c r="I36" s="232"/>
      <c r="J36" s="223"/>
      <c r="K36" s="231"/>
      <c r="L36" s="223"/>
      <c r="M36" s="232"/>
      <c r="N36" s="223"/>
      <c r="O36" s="231"/>
      <c r="P36" s="223">
        <f>+'ダイカスト合計(月別集計)'!L48</f>
        <v>0</v>
      </c>
      <c r="Q36" s="232">
        <f t="shared" si="2"/>
        <v>0</v>
      </c>
      <c r="R36" s="223">
        <f>+'ダイカスト合計(月別集計)'!M48</f>
        <v>0</v>
      </c>
      <c r="S36" s="231">
        <f t="shared" si="3"/>
        <v>0</v>
      </c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20</v>
      </c>
      <c r="B38" s="97">
        <f>SUM(B25:B36)</f>
        <v>244762</v>
      </c>
      <c r="C38" s="97"/>
      <c r="D38" s="97">
        <f>SUM(D25:D36)</f>
        <v>155237</v>
      </c>
      <c r="E38" s="97"/>
      <c r="F38" s="170">
        <f>SUM(F25:F36)</f>
        <v>77503</v>
      </c>
      <c r="G38" s="98"/>
      <c r="H38" s="97"/>
      <c r="I38" s="97"/>
      <c r="J38" s="97"/>
      <c r="K38" s="98"/>
      <c r="L38" s="97"/>
      <c r="M38" s="97"/>
      <c r="N38" s="97"/>
      <c r="O38" s="98"/>
      <c r="P38" s="170">
        <f>SUM(P25:P36)</f>
        <v>214301.68700000003</v>
      </c>
      <c r="Q38" s="97"/>
      <c r="R38" s="97">
        <f>SUM(R25:R36)</f>
        <v>129100</v>
      </c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72</v>
      </c>
      <c r="B39" s="233">
        <f>'ダイカスト合計(月別集計)'!C52</f>
        <v>243738</v>
      </c>
      <c r="C39" s="233"/>
      <c r="D39" s="36">
        <f>'ダイカスト合計(月別集計)'!D52</f>
        <v>150407</v>
      </c>
      <c r="E39" s="233"/>
      <c r="F39" s="50">
        <f>'ダイカスト合計(月別集計)'!E52</f>
        <v>76673</v>
      </c>
      <c r="G39" s="234"/>
      <c r="H39" s="36"/>
      <c r="I39" s="233"/>
      <c r="J39" s="36"/>
      <c r="K39" s="234"/>
      <c r="L39" s="36"/>
      <c r="M39" s="233"/>
      <c r="N39" s="36"/>
      <c r="O39" s="234"/>
      <c r="P39" s="50">
        <f>'ダイカスト合計(月別集計)'!L52</f>
        <v>215984</v>
      </c>
      <c r="Q39" s="233"/>
      <c r="R39" s="36">
        <f>'ダイカスト合計(月別集計)'!M52</f>
        <v>126920</v>
      </c>
      <c r="S39" s="234"/>
      <c r="T39" s="36"/>
      <c r="U39" s="233"/>
      <c r="V39" s="36"/>
      <c r="W39" s="234"/>
      <c r="X39" s="36"/>
      <c r="Y39" s="233"/>
      <c r="Z39" s="36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18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0.3166463748457685</v>
      </c>
      <c r="G40" s="11"/>
      <c r="H40" s="10"/>
      <c r="I40" s="10"/>
      <c r="J40" s="10"/>
      <c r="K40" s="11"/>
      <c r="L40" s="10"/>
      <c r="M40" s="10"/>
      <c r="N40" s="10"/>
      <c r="O40" s="11"/>
      <c r="P40" s="13">
        <f>P38/$B$38</f>
        <v>0.8755512988127243</v>
      </c>
      <c r="Q40" s="10"/>
      <c r="R40" s="10">
        <f>R38/$D$38</f>
        <v>0.8316316342109162</v>
      </c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19</v>
      </c>
      <c r="B41" s="40">
        <f>B38/B39</f>
        <v>1.004201232470932</v>
      </c>
      <c r="C41" s="40"/>
      <c r="D41" s="40">
        <f>D38/D39</f>
        <v>1.0321128670873032</v>
      </c>
      <c r="E41" s="40"/>
      <c r="F41" s="235">
        <f>F38/F39</f>
        <v>1.0108251927014724</v>
      </c>
      <c r="G41" s="41"/>
      <c r="H41" s="40"/>
      <c r="I41" s="40"/>
      <c r="J41" s="40"/>
      <c r="K41" s="41"/>
      <c r="L41" s="40"/>
      <c r="M41" s="40"/>
      <c r="N41" s="40"/>
      <c r="O41" s="41"/>
      <c r="P41" s="235">
        <f>P38/P39</f>
        <v>0.9922109369212536</v>
      </c>
      <c r="Q41" s="40"/>
      <c r="R41" s="40">
        <f>R38/R39</f>
        <v>1.0171761739678538</v>
      </c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">
      <pane ySplit="5" topLeftCell="A18" activePane="bottomLeft" state="frozen"/>
      <selection pane="topLeft" activeCell="I45" sqref="I45"/>
      <selection pane="bottomLeft" activeCell="I45" sqref="I45"/>
    </sheetView>
  </sheetViews>
  <sheetFormatPr defaultColWidth="9.00390625" defaultRowHeight="13.5"/>
  <cols>
    <col min="1" max="1" width="12.50390625" style="0" customWidth="1"/>
    <col min="2" max="2" width="11.00390625" style="0" customWidth="1"/>
    <col min="3" max="3" width="8.50390625" style="0" customWidth="1"/>
    <col min="4" max="4" width="9.125" style="0" customWidth="1"/>
    <col min="5" max="5" width="6.875" style="0" bestFit="1" customWidth="1"/>
    <col min="6" max="6" width="9.50390625" style="0" customWidth="1"/>
    <col min="7" max="7" width="6.875" style="0" bestFit="1" customWidth="1"/>
    <col min="8" max="8" width="8.625" style="0" customWidth="1"/>
    <col min="9" max="9" width="7.50390625" style="0" customWidth="1"/>
    <col min="10" max="10" width="8.625" style="0" customWidth="1"/>
    <col min="11" max="11" width="7.00390625" style="0" customWidth="1"/>
    <col min="12" max="12" width="8.625" style="0" customWidth="1"/>
    <col min="13" max="13" width="7.00390625" style="0" customWidth="1"/>
    <col min="14" max="14" width="10.50390625" style="0" bestFit="1" customWidth="1"/>
    <col min="15" max="15" width="7.003906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7.00390625" style="0" customWidth="1"/>
    <col min="23" max="23" width="7.00390625" style="0" customWidth="1"/>
    <col min="25" max="25" width="7.25390625" style="0" customWidth="1"/>
    <col min="27" max="27" width="7.00390625" style="0" customWidth="1"/>
    <col min="29" max="29" width="9.125" style="0" bestFit="1" customWidth="1"/>
  </cols>
  <sheetData>
    <row r="1" spans="1:33" ht="15.75">
      <c r="A1" s="1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40</v>
      </c>
      <c r="C4" s="87"/>
      <c r="D4" s="87"/>
      <c r="E4" s="87"/>
      <c r="F4" s="174" t="s">
        <v>42</v>
      </c>
      <c r="G4" s="88"/>
      <c r="H4" s="87" t="s">
        <v>44</v>
      </c>
      <c r="I4" s="87"/>
      <c r="J4" s="87"/>
      <c r="K4" s="88"/>
      <c r="L4" s="87" t="s">
        <v>46</v>
      </c>
      <c r="M4" s="87"/>
      <c r="N4" s="87"/>
      <c r="O4" s="88"/>
      <c r="P4" s="87" t="s">
        <v>48</v>
      </c>
      <c r="Q4" s="87"/>
      <c r="R4" s="87"/>
      <c r="S4" s="88"/>
      <c r="T4" s="87" t="s">
        <v>50</v>
      </c>
      <c r="U4" s="87"/>
      <c r="V4" s="87"/>
      <c r="W4" s="88"/>
      <c r="X4" s="87" t="s">
        <v>52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24</v>
      </c>
      <c r="C5" s="8" t="s">
        <v>38</v>
      </c>
      <c r="D5" s="176" t="s">
        <v>21</v>
      </c>
      <c r="E5" s="8" t="s">
        <v>38</v>
      </c>
      <c r="F5" s="175" t="s">
        <v>24</v>
      </c>
      <c r="G5" s="9" t="s">
        <v>38</v>
      </c>
      <c r="H5" s="176" t="s">
        <v>24</v>
      </c>
      <c r="I5" s="8" t="s">
        <v>38</v>
      </c>
      <c r="J5" s="176" t="s">
        <v>21</v>
      </c>
      <c r="K5" s="9" t="s">
        <v>38</v>
      </c>
      <c r="L5" s="176" t="s">
        <v>24</v>
      </c>
      <c r="M5" s="8" t="s">
        <v>38</v>
      </c>
      <c r="N5" s="176" t="s">
        <v>21</v>
      </c>
      <c r="O5" s="9" t="s">
        <v>38</v>
      </c>
      <c r="P5" s="176" t="s">
        <v>24</v>
      </c>
      <c r="Q5" s="8" t="s">
        <v>38</v>
      </c>
      <c r="R5" s="176" t="s">
        <v>26</v>
      </c>
      <c r="S5" s="9" t="s">
        <v>38</v>
      </c>
      <c r="T5" s="176" t="s">
        <v>24</v>
      </c>
      <c r="U5" s="8" t="s">
        <v>38</v>
      </c>
      <c r="V5" s="176" t="s">
        <v>26</v>
      </c>
      <c r="W5" s="9" t="s">
        <v>38</v>
      </c>
      <c r="X5" s="176" t="s">
        <v>24</v>
      </c>
      <c r="Y5" s="8" t="s">
        <v>38</v>
      </c>
      <c r="Z5" s="176" t="s">
        <v>26</v>
      </c>
      <c r="AA5" s="9" t="s">
        <v>38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'アルミ(月別集計)'!A20</f>
        <v>令和2年１月</v>
      </c>
      <c r="B7" s="51">
        <f>+'アルミ(月別集計)'!C20</f>
        <v>78714</v>
      </c>
      <c r="C7" s="221">
        <v>0.9659463240437359</v>
      </c>
      <c r="D7" s="51">
        <f>+'アルミ(月別集計)'!D20</f>
        <v>46739.035</v>
      </c>
      <c r="E7" s="221"/>
      <c r="F7" s="220">
        <f>+'アルミ(月別集計)'!E20</f>
        <v>24578</v>
      </c>
      <c r="G7" s="222"/>
      <c r="H7" s="236">
        <f>+'アルミ(月別集計)'!F20</f>
        <v>2337</v>
      </c>
      <c r="I7" s="237">
        <v>0.9229857819905213</v>
      </c>
      <c r="J7" s="236">
        <f>+'アルミ(月別集計)'!G20</f>
        <v>1917</v>
      </c>
      <c r="K7" s="238"/>
      <c r="L7" s="236">
        <f>+'アルミ(月別集計)'!I20</f>
        <v>1314</v>
      </c>
      <c r="M7" s="237">
        <v>0.874251497005988</v>
      </c>
      <c r="N7" s="236">
        <f>+'アルミ(月別集計)'!J20</f>
        <v>1538</v>
      </c>
      <c r="O7" s="238"/>
      <c r="P7" s="236">
        <f>+'アルミ(月別集計)'!L20</f>
        <v>70482</v>
      </c>
      <c r="Q7" s="237">
        <v>0.9697711856244582</v>
      </c>
      <c r="R7" s="236">
        <f>+'アルミ(月別集計)'!M20</f>
        <v>40040</v>
      </c>
      <c r="S7" s="238"/>
      <c r="T7" s="236">
        <f>'アルミ(月別集計)'!O20</f>
        <v>1896.329</v>
      </c>
      <c r="U7" s="237">
        <v>0.9498997995991983</v>
      </c>
      <c r="V7" s="236">
        <f>+'アルミ(月別集計)'!P20</f>
        <v>1203</v>
      </c>
      <c r="W7" s="238"/>
      <c r="X7" s="236">
        <f>+'アルミ(月別集計)'!R20</f>
        <v>2685</v>
      </c>
      <c r="Y7" s="237">
        <v>0.9665226781857451</v>
      </c>
      <c r="Z7" s="236">
        <f>+'アルミ(月別集計)'!S20</f>
        <v>2040</v>
      </c>
      <c r="AA7" s="238"/>
      <c r="AB7" s="110"/>
      <c r="AC7" s="110"/>
      <c r="AD7" s="110"/>
      <c r="AE7" s="110"/>
      <c r="AF7" s="110"/>
      <c r="AG7" s="110"/>
    </row>
    <row r="8" spans="1:33" ht="12.75">
      <c r="A8" s="140" t="str">
        <f>'アルミ(月別集計)'!A21</f>
        <v>２月</v>
      </c>
      <c r="B8" s="111">
        <f>+'アルミ(月別集計)'!C21</f>
        <v>79224</v>
      </c>
      <c r="C8" s="230">
        <v>0.917252318486529</v>
      </c>
      <c r="D8" s="111">
        <f>+'アルミ(月別集計)'!D21</f>
        <v>47397.159</v>
      </c>
      <c r="E8" s="218"/>
      <c r="F8" s="114">
        <f>+'アルミ(月別集計)'!E21</f>
        <v>25142</v>
      </c>
      <c r="G8" s="219"/>
      <c r="H8" s="36">
        <f>+'アルミ(月別集計)'!F21</f>
        <v>2377</v>
      </c>
      <c r="I8" s="218">
        <v>0.9317914543316347</v>
      </c>
      <c r="J8" s="36">
        <f>+'アルミ(月別集計)'!G21</f>
        <v>2008</v>
      </c>
      <c r="K8" s="219"/>
      <c r="L8" s="36">
        <f>+'アルミ(月別集計)'!I21</f>
        <v>1373</v>
      </c>
      <c r="M8" s="218">
        <v>0.890979883192732</v>
      </c>
      <c r="N8" s="36">
        <f>+'アルミ(月別集計)'!J21</f>
        <v>1611</v>
      </c>
      <c r="O8" s="219"/>
      <c r="P8" s="243">
        <f>+'アルミ(月別集計)'!L21</f>
        <v>70956</v>
      </c>
      <c r="Q8" s="218">
        <v>0.9187383467992541</v>
      </c>
      <c r="R8" s="36">
        <f>+'アルミ(月別集計)'!M21</f>
        <v>40482</v>
      </c>
      <c r="S8" s="219"/>
      <c r="T8" s="244">
        <f>'アルミ(月別集計)'!O21</f>
        <v>1854.679</v>
      </c>
      <c r="U8" s="218">
        <v>0.9084231145935358</v>
      </c>
      <c r="V8" s="36">
        <f>+'アルミ(月別集計)'!P21</f>
        <v>1233</v>
      </c>
      <c r="W8" s="219"/>
      <c r="X8" s="36">
        <f>+'アルミ(月別集計)'!R21</f>
        <v>2664</v>
      </c>
      <c r="Y8" s="218">
        <v>0.8798668885191347</v>
      </c>
      <c r="Z8" s="36">
        <f>+'アルミ(月別集計)'!S21</f>
        <v>2062</v>
      </c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'アルミ(月別集計)'!A22</f>
        <v>３月</v>
      </c>
      <c r="B9" s="51">
        <f>+'アルミ(月別集計)'!C22</f>
        <v>80413</v>
      </c>
      <c r="C9" s="221">
        <v>0.8997762112565738</v>
      </c>
      <c r="D9" s="51">
        <f>+'アルミ(月別集計)'!D22</f>
        <v>48084.628</v>
      </c>
      <c r="E9" s="221"/>
      <c r="F9" s="220">
        <f>+'アルミ(月別集計)'!E22</f>
        <v>25064</v>
      </c>
      <c r="G9" s="222"/>
      <c r="H9" s="51">
        <f>+'アルミ(月別集計)'!F22</f>
        <v>2356</v>
      </c>
      <c r="I9" s="221">
        <v>0.9033742331288344</v>
      </c>
      <c r="J9" s="51">
        <f>+'アルミ(月別集計)'!G22</f>
        <v>2013</v>
      </c>
      <c r="K9" s="222"/>
      <c r="L9" s="51">
        <f>+'アルミ(月別集計)'!I22</f>
        <v>1289</v>
      </c>
      <c r="M9" s="221">
        <v>0.8865199449793673</v>
      </c>
      <c r="N9" s="51">
        <f>+'アルミ(月別集計)'!J22</f>
        <v>1573</v>
      </c>
      <c r="O9" s="222"/>
      <c r="P9" s="289">
        <f>+'アルミ(月別集計)'!L22</f>
        <v>72209</v>
      </c>
      <c r="Q9" s="221">
        <v>0.9016319752269407</v>
      </c>
      <c r="R9" s="51">
        <f>+'アルミ(月別集計)'!M22</f>
        <v>41227</v>
      </c>
      <c r="S9" s="222"/>
      <c r="T9" s="236">
        <f>'アルミ(月別集計)'!O22</f>
        <v>1839.684</v>
      </c>
      <c r="U9" s="221">
        <v>0.9032891507118311</v>
      </c>
      <c r="V9" s="51">
        <f>+'アルミ(月別集計)'!P22</f>
        <v>1189</v>
      </c>
      <c r="W9" s="222"/>
      <c r="X9" s="51">
        <f>+'アルミ(月別集計)'!R22</f>
        <v>2720</v>
      </c>
      <c r="Y9" s="221">
        <v>0.8542713567839196</v>
      </c>
      <c r="Z9" s="51">
        <f>+'アルミ(月別集計)'!S22</f>
        <v>2084</v>
      </c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'アルミ(月別集計)'!A23</f>
        <v>４月</v>
      </c>
      <c r="B10" s="111">
        <f>+'アルミ(月別集計)'!C23</f>
        <v>52139</v>
      </c>
      <c r="C10" s="230">
        <v>0.6075885938028037</v>
      </c>
      <c r="D10" s="111">
        <f>+'アルミ(月別集計)'!D23</f>
        <v>32463.457</v>
      </c>
      <c r="E10" s="218"/>
      <c r="F10" s="114">
        <f>+'アルミ(月別集計)'!E23</f>
        <v>16134</v>
      </c>
      <c r="G10" s="219"/>
      <c r="H10" s="36">
        <f>+'アルミ(月別集計)'!F23</f>
        <v>2128</v>
      </c>
      <c r="I10" s="218">
        <v>0.8260869565217391</v>
      </c>
      <c r="J10" s="36">
        <f>+'アルミ(月別集計)'!G23</f>
        <v>1796</v>
      </c>
      <c r="K10" s="219"/>
      <c r="L10" s="36">
        <f>+'アルミ(月別集計)'!I23</f>
        <v>1130</v>
      </c>
      <c r="M10" s="218">
        <v>0.7921841568777008</v>
      </c>
      <c r="N10" s="36">
        <f>+'アルミ(月別集計)'!J23</f>
        <v>1408</v>
      </c>
      <c r="O10" s="219"/>
      <c r="P10" s="243">
        <f>+'アルミ(月別集計)'!L23</f>
        <v>45676</v>
      </c>
      <c r="Q10" s="218">
        <v>0.5936915399670438</v>
      </c>
      <c r="R10" s="36">
        <f>+'アルミ(月別集計)'!M23</f>
        <v>26805</v>
      </c>
      <c r="S10" s="219"/>
      <c r="T10" s="244">
        <f>'アルミ(月別集計)'!O23</f>
        <v>1118.887</v>
      </c>
      <c r="U10" s="218">
        <v>0.5994535811860502</v>
      </c>
      <c r="V10" s="36">
        <f>+'アルミ(月別集計)'!P23</f>
        <v>778</v>
      </c>
      <c r="W10" s="219"/>
      <c r="X10" s="36">
        <f>+'アルミ(月別集計)'!R23</f>
        <v>2086</v>
      </c>
      <c r="Y10" s="218">
        <v>0.6935603618616277</v>
      </c>
      <c r="Z10" s="36">
        <f>+'アルミ(月別集計)'!S23</f>
        <v>1677</v>
      </c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'アルミ(月別集計)'!A24</f>
        <v>５月</v>
      </c>
      <c r="B11" s="51">
        <f>+'アルミ(月別集計)'!C24</f>
        <v>31837.385</v>
      </c>
      <c r="C11" s="221">
        <v>0.38751411913629835</v>
      </c>
      <c r="D11" s="51">
        <f>+'アルミ(月別集計)'!D24</f>
        <v>20155.436</v>
      </c>
      <c r="E11" s="221"/>
      <c r="F11" s="220">
        <f>+'アルミ(月別集計)'!E24</f>
        <v>10073.274</v>
      </c>
      <c r="G11" s="222"/>
      <c r="H11" s="51">
        <f>+'アルミ(月別集計)'!F24</f>
        <v>1715.439</v>
      </c>
      <c r="I11" s="221">
        <v>0.6936672058228872</v>
      </c>
      <c r="J11" s="51">
        <f>+'アルミ(月別集計)'!G24</f>
        <v>1307.104</v>
      </c>
      <c r="K11" s="222"/>
      <c r="L11" s="51">
        <f>+'アルミ(月別集計)'!I24</f>
        <v>702.445</v>
      </c>
      <c r="M11" s="221">
        <v>0.518409594095941</v>
      </c>
      <c r="N11" s="51">
        <f>+'アルミ(月別集計)'!J24</f>
        <v>975.384</v>
      </c>
      <c r="O11" s="222"/>
      <c r="P11" s="289">
        <f>+'アルミ(月別集計)'!L24</f>
        <v>27718.921</v>
      </c>
      <c r="Q11" s="221">
        <v>0.3767488650882105</v>
      </c>
      <c r="R11" s="51">
        <f>+'アルミ(月別集計)'!M24</f>
        <v>16580</v>
      </c>
      <c r="S11" s="222"/>
      <c r="T11" s="236">
        <f>'アルミ(月別集計)'!O24</f>
        <v>588.679</v>
      </c>
      <c r="U11" s="221">
        <v>0.3211560283687943</v>
      </c>
      <c r="V11" s="51">
        <f>+'アルミ(月別集計)'!P24</f>
        <v>348.225</v>
      </c>
      <c r="W11" s="222"/>
      <c r="X11" s="51">
        <f>+'アルミ(月別集計)'!R24</f>
        <v>1111.901</v>
      </c>
      <c r="Y11" s="221">
        <v>0.38039719466301747</v>
      </c>
      <c r="Z11" s="51">
        <f>+'アルミ(月別集計)'!S24</f>
        <v>944.718</v>
      </c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'アルミ(月別集計)'!A25</f>
        <v>６月</v>
      </c>
      <c r="B12" s="111">
        <f>+'アルミ(月別集計)'!C25</f>
        <v>44234.409</v>
      </c>
      <c r="C12" s="230">
        <v>0.5301025705554557</v>
      </c>
      <c r="D12" s="111">
        <f>+'アルミ(月別集計)'!D25</f>
        <v>27333.142</v>
      </c>
      <c r="E12" s="218"/>
      <c r="F12" s="114">
        <f>+'アルミ(月別集計)'!E25</f>
        <v>13170.537</v>
      </c>
      <c r="G12" s="219"/>
      <c r="H12" s="36">
        <f>+'アルミ(月別集計)'!F25</f>
        <v>1860.925</v>
      </c>
      <c r="I12" s="218">
        <v>0.747359437751004</v>
      </c>
      <c r="J12" s="36">
        <f>+'アルミ(月別集計)'!G25</f>
        <v>1557.35</v>
      </c>
      <c r="K12" s="219"/>
      <c r="L12" s="36">
        <f>+'アルミ(月別集計)'!I25</f>
        <v>899.976</v>
      </c>
      <c r="M12" s="218">
        <v>0.6465344827586207</v>
      </c>
      <c r="N12" s="36">
        <f>+'アルミ(月別集計)'!J25</f>
        <v>1166.142</v>
      </c>
      <c r="O12" s="219"/>
      <c r="P12" s="243">
        <f>+'アルミ(月別集計)'!L25</f>
        <v>39125.797</v>
      </c>
      <c r="Q12" s="218">
        <v>0.5235901426544978</v>
      </c>
      <c r="R12" s="36">
        <f>+'アルミ(月別集計)'!M25</f>
        <v>22811</v>
      </c>
      <c r="S12" s="219"/>
      <c r="T12" s="244">
        <f>'アルミ(月別集計)'!O25</f>
        <v>832.285</v>
      </c>
      <c r="U12" s="218">
        <v>0.44939794816414685</v>
      </c>
      <c r="V12" s="36">
        <f>+'アルミ(月別集計)'!P25</f>
        <v>547.86</v>
      </c>
      <c r="W12" s="219"/>
      <c r="X12" s="36">
        <f>+'アルミ(月別集計)'!R25</f>
        <v>1515</v>
      </c>
      <c r="Y12" s="218">
        <v>0.5078505361930294</v>
      </c>
      <c r="Z12" s="36">
        <f>+'アルミ(月別集計)'!S25</f>
        <v>1251.091</v>
      </c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'アルミ(月別集計)'!A26</f>
        <v>７月</v>
      </c>
      <c r="B13" s="51">
        <f>+'アルミ(月別集計)'!C26</f>
        <v>69160.929</v>
      </c>
      <c r="C13" s="221">
        <v>0.756708962000941</v>
      </c>
      <c r="D13" s="51">
        <f>+'アルミ(月別集計)'!D26</f>
        <v>41180.996</v>
      </c>
      <c r="E13" s="221"/>
      <c r="F13" s="220">
        <f>+'アルミ(月別集計)'!E26</f>
        <v>23516.439</v>
      </c>
      <c r="G13" s="222"/>
      <c r="H13" s="51">
        <f>+'アルミ(月別集計)'!F26</f>
        <v>2079.974</v>
      </c>
      <c r="I13" s="221">
        <v>0.8015314065510598</v>
      </c>
      <c r="J13" s="51">
        <f>+'アルミ(月別集計)'!G26</f>
        <v>1754.067</v>
      </c>
      <c r="K13" s="222"/>
      <c r="L13" s="51">
        <f>+'アルミ(月別集計)'!I26</f>
        <v>1124.846</v>
      </c>
      <c r="M13" s="221">
        <v>0.7762912353347136</v>
      </c>
      <c r="N13" s="51">
        <f>+'アルミ(月別集計)'!J26</f>
        <v>1372.476</v>
      </c>
      <c r="O13" s="222"/>
      <c r="P13" s="289">
        <f>+'アルミ(月別集計)'!L26</f>
        <v>62667.09</v>
      </c>
      <c r="Q13" s="221">
        <v>0.7626424164242859</v>
      </c>
      <c r="R13" s="51">
        <f>+'アルミ(月別集計)'!M26</f>
        <v>35643</v>
      </c>
      <c r="S13" s="222"/>
      <c r="T13" s="236">
        <f>'アルミ(月別集計)'!O26</f>
        <v>1303.991</v>
      </c>
      <c r="U13" s="221">
        <v>0.6503695760598504</v>
      </c>
      <c r="V13" s="51">
        <f>+'アルミ(月別集計)'!P26</f>
        <v>806.628</v>
      </c>
      <c r="W13" s="222"/>
      <c r="X13" s="51">
        <f>+'アルミ(月別集計)'!R26</f>
        <v>1985</v>
      </c>
      <c r="Y13" s="221">
        <v>0.41044727730563424</v>
      </c>
      <c r="Z13" s="51">
        <f>+'アルミ(月別集計)'!S26</f>
        <v>1605</v>
      </c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'アルミ(月別集計)'!A27</f>
        <v>８月</v>
      </c>
      <c r="B14" s="111">
        <f>+'アルミ(月別集計)'!C27</f>
        <v>57536.112</v>
      </c>
      <c r="C14" s="230">
        <v>0.8269177769154487</v>
      </c>
      <c r="D14" s="111">
        <f>+'アルミ(月別集計)'!D27</f>
        <v>35053.423</v>
      </c>
      <c r="E14" s="218"/>
      <c r="F14" s="114">
        <f>+'アルミ(月別集計)'!E27</f>
        <v>19066.964</v>
      </c>
      <c r="G14" s="219"/>
      <c r="H14" s="36">
        <f>+'アルミ(月別集計)'!F27</f>
        <v>1823.683</v>
      </c>
      <c r="I14" s="218">
        <v>0.863077614765736</v>
      </c>
      <c r="J14" s="36">
        <f>+'アルミ(月別集計)'!G27</f>
        <v>1495.514</v>
      </c>
      <c r="K14" s="219"/>
      <c r="L14" s="36">
        <f>+'アルミ(月別集計)'!I27</f>
        <v>982.467</v>
      </c>
      <c r="M14" s="218">
        <v>0.8194053377814846</v>
      </c>
      <c r="N14" s="36">
        <f>+'アルミ(月別集計)'!J27</f>
        <v>1137.177</v>
      </c>
      <c r="O14" s="219"/>
      <c r="P14" s="243">
        <f>+'アルミ(月別集計)'!L27</f>
        <v>51653.803</v>
      </c>
      <c r="Q14" s="218">
        <v>0.8288878315708395</v>
      </c>
      <c r="R14" s="36">
        <f>+'アルミ(月別集計)'!M27</f>
        <v>30217</v>
      </c>
      <c r="S14" s="219"/>
      <c r="T14" s="244">
        <f>'アルミ(月別集計)'!O27</f>
        <v>1193.274</v>
      </c>
      <c r="U14" s="218">
        <v>0.7557150094996833</v>
      </c>
      <c r="V14" s="36">
        <f>+'アルミ(月別集計)'!P27</f>
        <v>751.911</v>
      </c>
      <c r="W14" s="219"/>
      <c r="X14" s="36">
        <f>+'アルミ(月別集計)'!R27</f>
        <v>1882.885</v>
      </c>
      <c r="Y14" s="218">
        <v>0.7941311682834247</v>
      </c>
      <c r="Z14" s="36">
        <f>+'アルミ(月別集計)'!S27</f>
        <v>1452.1</v>
      </c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'アルミ(月別集計)'!A28</f>
        <v>９月</v>
      </c>
      <c r="B15" s="51">
        <f>+'アルミ(月別集計)'!C28</f>
        <v>81517.763</v>
      </c>
      <c r="C15" s="221">
        <v>0.950555784883043</v>
      </c>
      <c r="D15" s="51">
        <f>+'アルミ(月別集計)'!D28</f>
        <v>48631.823</v>
      </c>
      <c r="E15" s="221"/>
      <c r="F15" s="220">
        <f>+'アルミ(月別集計)'!E28</f>
        <v>27141.698</v>
      </c>
      <c r="G15" s="222"/>
      <c r="H15" s="51">
        <f>+'アルミ(月別集計)'!F28</f>
        <v>2154.999</v>
      </c>
      <c r="I15" s="221">
        <v>0.8728226002430133</v>
      </c>
      <c r="J15" s="51">
        <f>+'アルミ(月別集計)'!G28</f>
        <v>1828.247</v>
      </c>
      <c r="K15" s="222"/>
      <c r="L15" s="51">
        <f>+'アルミ(月別集計)'!I28</f>
        <v>1278.474</v>
      </c>
      <c r="M15" s="221">
        <v>0.9080071022727272</v>
      </c>
      <c r="N15" s="51">
        <f>+'アルミ(月別集計)'!J28</f>
        <v>1510.798</v>
      </c>
      <c r="O15" s="222"/>
      <c r="P15" s="289">
        <f>+'アルミ(月別集計)'!L28</f>
        <v>73641.903</v>
      </c>
      <c r="Q15" s="221">
        <v>0.9566741104485756</v>
      </c>
      <c r="R15" s="51">
        <f>+'アルミ(月別集計)'!M28</f>
        <v>42154</v>
      </c>
      <c r="S15" s="222"/>
      <c r="T15" s="236">
        <f>'アルミ(月別集計)'!O28</f>
        <v>1931.238</v>
      </c>
      <c r="U15" s="221">
        <v>0.9494778761061947</v>
      </c>
      <c r="V15" s="51">
        <f>+'アルミ(月別集計)'!P28</f>
        <v>1162.148</v>
      </c>
      <c r="W15" s="222"/>
      <c r="X15" s="51">
        <f>+'アルミ(月別集計)'!R28</f>
        <v>2511</v>
      </c>
      <c r="Y15" s="221">
        <v>0.874660048763497</v>
      </c>
      <c r="Z15" s="51">
        <f>+'アルミ(月別集計)'!S28</f>
        <v>1976.172</v>
      </c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'アルミ(月別集計)'!A29</f>
        <v>１０月</v>
      </c>
      <c r="B16" s="111">
        <f>+'アルミ(月別集計)'!C29</f>
        <v>85841.989</v>
      </c>
      <c r="C16" s="230">
        <v>0.9979073841575411</v>
      </c>
      <c r="D16" s="111">
        <f>+'アルミ(月別集計)'!D29</f>
        <v>51320.505</v>
      </c>
      <c r="E16" s="218"/>
      <c r="F16" s="114">
        <f>+'アルミ(月別集計)'!E29</f>
        <v>27886.625</v>
      </c>
      <c r="G16" s="219"/>
      <c r="H16" s="36">
        <f>+'アルミ(月別集計)'!F29</f>
        <v>2387.77</v>
      </c>
      <c r="I16" s="218">
        <v>0.9667085020242915</v>
      </c>
      <c r="J16" s="36">
        <f>+'アルミ(月別集計)'!G29</f>
        <v>2000.821</v>
      </c>
      <c r="K16" s="219"/>
      <c r="L16" s="36">
        <f>+'アルミ(月別集計)'!I29</f>
        <v>1384.147</v>
      </c>
      <c r="M16" s="218">
        <v>0.9277124664879356</v>
      </c>
      <c r="N16" s="36">
        <f>+'アルミ(月別集計)'!J29</f>
        <v>1618.622</v>
      </c>
      <c r="O16" s="219"/>
      <c r="P16" s="243">
        <f>+'アルミ(月別集計)'!L29</f>
        <v>77219.176</v>
      </c>
      <c r="Q16" s="218">
        <v>1.0026120647121453</v>
      </c>
      <c r="R16" s="36">
        <f>+'アルミ(月別集計)'!M29</f>
        <v>44233</v>
      </c>
      <c r="S16" s="219"/>
      <c r="T16" s="244">
        <f>'アルミ(月別集計)'!O29</f>
        <v>2148.215</v>
      </c>
      <c r="U16" s="218">
        <v>1.0303189448441248</v>
      </c>
      <c r="V16" s="36">
        <f>+'アルミ(月別集計)'!P29</f>
        <v>1349.42</v>
      </c>
      <c r="W16" s="219"/>
      <c r="X16" s="36">
        <f>+'アルミ(月別集計)'!R29</f>
        <v>2702</v>
      </c>
      <c r="Y16" s="218">
        <v>0.9139942509299966</v>
      </c>
      <c r="Z16" s="36">
        <f>+'アルミ(月別集計)'!S29</f>
        <v>2118.862</v>
      </c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'アルミ(月別集計)'!A30</f>
        <v>１１月</v>
      </c>
      <c r="B17" s="51">
        <f>+'アルミ(月別集計)'!C30</f>
        <v>83588.639</v>
      </c>
      <c r="C17" s="221">
        <v>1.0124592902131782</v>
      </c>
      <c r="D17" s="51">
        <f>+'アルミ(月別集計)'!D30</f>
        <v>50013.785</v>
      </c>
      <c r="E17" s="221"/>
      <c r="F17" s="220">
        <f>+'アルミ(月別集計)'!E30</f>
        <v>27086.132</v>
      </c>
      <c r="G17" s="222"/>
      <c r="H17" s="51">
        <f>+'アルミ(月別集計)'!F30</f>
        <v>2523.164</v>
      </c>
      <c r="I17" s="221">
        <v>1.0880396722725314</v>
      </c>
      <c r="J17" s="51">
        <f>+'アルミ(月別集計)'!G30</f>
        <v>2056.622</v>
      </c>
      <c r="K17" s="222"/>
      <c r="L17" s="51">
        <f>+'アルミ(月別集計)'!I30</f>
        <v>1483.461</v>
      </c>
      <c r="M17" s="221">
        <v>1.003694857916103</v>
      </c>
      <c r="N17" s="51">
        <f>+'アルミ(月別集計)'!J30</f>
        <v>1626.822</v>
      </c>
      <c r="O17" s="222"/>
      <c r="P17" s="289">
        <f>+'アルミ(月別集計)'!L30</f>
        <v>74714.45</v>
      </c>
      <c r="Q17" s="221">
        <v>1.010884183466378</v>
      </c>
      <c r="R17" s="51">
        <f>+'アルミ(月別集計)'!M30</f>
        <v>42831</v>
      </c>
      <c r="S17" s="222"/>
      <c r="T17" s="236">
        <f>'アルミ(月別集計)'!O30</f>
        <v>2047.293</v>
      </c>
      <c r="U17" s="221">
        <v>0.9842754807692308</v>
      </c>
      <c r="V17" s="51">
        <f>+'アルミ(月別集計)'!P30</f>
        <v>1315.71</v>
      </c>
      <c r="W17" s="222"/>
      <c r="X17" s="51">
        <f>+'アルミ(月別集計)'!R30</f>
        <v>2820</v>
      </c>
      <c r="Y17" s="221">
        <v>1.0174137806637806</v>
      </c>
      <c r="Z17" s="51">
        <f>+'アルミ(月別集計)'!S30</f>
        <v>2183.569</v>
      </c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'アルミ(月別集計)'!A31</f>
        <v>１２月</v>
      </c>
      <c r="B18" s="84">
        <f>+'アルミ(月別集計)'!C31</f>
        <v>78714.433</v>
      </c>
      <c r="C18" s="232">
        <v>1.0313871119904612</v>
      </c>
      <c r="D18" s="84">
        <f>+'アルミ(月別集計)'!D31</f>
        <v>47570.64</v>
      </c>
      <c r="E18" s="40"/>
      <c r="F18" s="245">
        <f>+'アルミ(月別集計)'!E31</f>
        <v>25514.81</v>
      </c>
      <c r="G18" s="41"/>
      <c r="H18" s="223">
        <f>+'アルミ(月別集計)'!F31</f>
        <v>2445.583</v>
      </c>
      <c r="I18" s="40">
        <v>1.068873688811189</v>
      </c>
      <c r="J18" s="223">
        <f>+'アルミ(月別集計)'!G31</f>
        <v>2044.609</v>
      </c>
      <c r="K18" s="41"/>
      <c r="L18" s="223">
        <f>+'アルミ(月別集計)'!I31</f>
        <v>1394.606</v>
      </c>
      <c r="M18" s="40">
        <v>1.0149970887918487</v>
      </c>
      <c r="N18" s="223">
        <f>+'アルミ(月別集計)'!J31</f>
        <v>1647.632</v>
      </c>
      <c r="O18" s="41"/>
      <c r="P18" s="246">
        <f>+'アルミ(月別集計)'!L31</f>
        <v>70225.336</v>
      </c>
      <c r="Q18" s="40">
        <v>1.028084032383211</v>
      </c>
      <c r="R18" s="223">
        <f>+'アルミ(月別集計)'!M31</f>
        <v>40442</v>
      </c>
      <c r="S18" s="41"/>
      <c r="T18" s="247">
        <f>'アルミ(月別集計)'!O31</f>
        <v>1989.878</v>
      </c>
      <c r="U18" s="40">
        <v>1.1739693215339233</v>
      </c>
      <c r="V18" s="223">
        <f>+'アルミ(月別集計)'!P31</f>
        <v>1306.075</v>
      </c>
      <c r="W18" s="41"/>
      <c r="X18" s="223">
        <f>+'アルミ(月別集計)'!R31</f>
        <v>2659</v>
      </c>
      <c r="Y18" s="40">
        <v>1.0011408132530122</v>
      </c>
      <c r="Z18" s="223">
        <f>+'アルミ(月別集計)'!S31</f>
        <v>2130.619</v>
      </c>
      <c r="AA18" s="41"/>
      <c r="AB18" s="94"/>
      <c r="AC18" s="110"/>
      <c r="AD18" s="110"/>
      <c r="AE18" s="110"/>
      <c r="AF18" s="110"/>
      <c r="AG18" s="110"/>
    </row>
    <row r="19" spans="1:33" ht="12.75">
      <c r="A19" s="140"/>
      <c r="B19" s="111">
        <f>+'アルミ(月別集計)'!C32</f>
        <v>0</v>
      </c>
      <c r="C19" s="230"/>
      <c r="D19" s="111"/>
      <c r="E19" s="218"/>
      <c r="F19" s="114"/>
      <c r="G19" s="219"/>
      <c r="H19" s="36"/>
      <c r="I19" s="218"/>
      <c r="J19" s="36"/>
      <c r="K19" s="219"/>
      <c r="L19" s="36"/>
      <c r="M19" s="218"/>
      <c r="N19" s="36"/>
      <c r="O19" s="219"/>
      <c r="P19" s="243"/>
      <c r="Q19" s="218"/>
      <c r="R19" s="36"/>
      <c r="S19" s="219"/>
      <c r="T19" s="36"/>
      <c r="U19" s="218"/>
      <c r="V19" s="36"/>
      <c r="W19" s="219"/>
      <c r="X19" s="36"/>
      <c r="Y19" s="218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20</v>
      </c>
      <c r="B20" s="226">
        <f>+'アルミ(月別集計)'!C33</f>
        <v>822921.659</v>
      </c>
      <c r="C20" s="239"/>
      <c r="D20" s="226">
        <f>+'アルミ(月別集計)'!D33</f>
        <v>495944.029</v>
      </c>
      <c r="E20" s="239"/>
      <c r="F20" s="240">
        <f>+'アルミ(月別集計)'!E33</f>
        <v>264374.47900000005</v>
      </c>
      <c r="G20" s="241"/>
      <c r="H20" s="226">
        <f>+'アルミ(月別集計)'!F33</f>
        <v>26189.537</v>
      </c>
      <c r="I20" s="239"/>
      <c r="J20" s="226">
        <f>+'アルミ(月別集計)'!G33</f>
        <v>21778.334</v>
      </c>
      <c r="K20" s="241"/>
      <c r="L20" s="226">
        <f>+'アルミ(月別集計)'!I33</f>
        <v>14356.421999999999</v>
      </c>
      <c r="M20" s="239"/>
      <c r="N20" s="226">
        <f>+'アルミ(月別集計)'!J33</f>
        <v>17185.053</v>
      </c>
      <c r="O20" s="241"/>
      <c r="P20" s="248">
        <f>+'アルミ(月別集計)'!L33</f>
        <v>736289.4759999999</v>
      </c>
      <c r="Q20" s="239"/>
      <c r="R20" s="226">
        <f>+'アルミ(月別集計)'!M33</f>
        <v>423465</v>
      </c>
      <c r="S20" s="241"/>
      <c r="T20" s="226">
        <f>'アルミ(月別集計)'!O33</f>
        <v>18744.432</v>
      </c>
      <c r="U20" s="239"/>
      <c r="V20" s="226">
        <f>+'アルミ(月別集計)'!P33</f>
        <v>11990.976999999999</v>
      </c>
      <c r="W20" s="241"/>
      <c r="X20" s="226">
        <f>+'アルミ(月別集計)'!R33</f>
        <v>27341.786</v>
      </c>
      <c r="Y20" s="239"/>
      <c r="Z20" s="226">
        <f>+'アルミ(月別集計)'!S33</f>
        <v>21525.131</v>
      </c>
      <c r="AA20" s="249"/>
      <c r="AB20" s="110"/>
      <c r="AC20" s="211"/>
      <c r="AD20" s="110"/>
      <c r="AE20" s="110"/>
      <c r="AF20" s="110"/>
      <c r="AG20" s="110"/>
    </row>
    <row r="21" spans="1:33" ht="12.75">
      <c r="A21" s="134" t="s">
        <v>72</v>
      </c>
      <c r="B21" s="111">
        <f>+'アルミ(月別集計)'!C34</f>
        <v>1000280</v>
      </c>
      <c r="C21" s="230"/>
      <c r="D21" s="111">
        <f>+'アルミ(月別集計)'!D34</f>
        <v>588006</v>
      </c>
      <c r="E21" s="218"/>
      <c r="F21" s="114">
        <f>+'アルミ(月別集計)'!E34</f>
        <v>311502</v>
      </c>
      <c r="G21" s="219"/>
      <c r="H21" s="36">
        <f>+'アルミ(月別集計)'!F34</f>
        <v>29484</v>
      </c>
      <c r="I21" s="218"/>
      <c r="J21" s="36">
        <f>+'アルミ(月別集計)'!G34</f>
        <v>24494</v>
      </c>
      <c r="K21" s="219"/>
      <c r="L21" s="36">
        <f>+'アルミ(月別集計)'!I34</f>
        <v>17071</v>
      </c>
      <c r="M21" s="218"/>
      <c r="N21" s="36">
        <f>+'アルミ(月別集計)'!J34</f>
        <v>20083</v>
      </c>
      <c r="O21" s="219"/>
      <c r="P21" s="243">
        <f>+'アルミ(月別集計)'!L34</f>
        <v>895933</v>
      </c>
      <c r="Q21" s="218"/>
      <c r="R21" s="36">
        <f>+'アルミ(月別集計)'!M34</f>
        <v>501754</v>
      </c>
      <c r="S21" s="219"/>
      <c r="T21" s="111">
        <f>'アルミ(月別集計)'!O34</f>
        <v>23106</v>
      </c>
      <c r="U21" s="218"/>
      <c r="V21" s="36">
        <f>+'アルミ(月別集計)'!P34</f>
        <v>14873</v>
      </c>
      <c r="W21" s="219"/>
      <c r="X21" s="36">
        <f>+'アルミ(月別集計)'!R34</f>
        <v>34686</v>
      </c>
      <c r="Y21" s="218"/>
      <c r="Z21" s="36">
        <f>+'アルミ(月別集計)'!S34</f>
        <v>26801</v>
      </c>
      <c r="AA21" s="234"/>
      <c r="AB21" s="110"/>
      <c r="AC21" s="211"/>
      <c r="AD21" s="110"/>
      <c r="AE21" s="110"/>
      <c r="AF21" s="110"/>
      <c r="AG21" s="110"/>
    </row>
    <row r="22" spans="1:33" ht="12.75">
      <c r="A22" s="209" t="s">
        <v>55</v>
      </c>
      <c r="B22" s="10">
        <v>1</v>
      </c>
      <c r="C22" s="10"/>
      <c r="D22" s="10">
        <v>1</v>
      </c>
      <c r="E22" s="10"/>
      <c r="F22" s="365">
        <f>F20/$B$20</f>
        <v>0.321263240684737</v>
      </c>
      <c r="G22" s="366"/>
      <c r="H22" s="367">
        <f>H20/$B$20</f>
        <v>0.031825067080899376</v>
      </c>
      <c r="I22" s="367"/>
      <c r="J22" s="367">
        <f>J20/$D$20</f>
        <v>0.04391288679069871</v>
      </c>
      <c r="K22" s="366"/>
      <c r="L22" s="367">
        <f>L20/$B$20</f>
        <v>0.01744567279641864</v>
      </c>
      <c r="M22" s="367"/>
      <c r="N22" s="367">
        <f>N20/$D$20</f>
        <v>0.03465119447985127</v>
      </c>
      <c r="O22" s="366"/>
      <c r="P22" s="365">
        <f>P20/$B$20</f>
        <v>0.8947260871645133</v>
      </c>
      <c r="Q22" s="367"/>
      <c r="R22" s="367">
        <f>R20/$D$20</f>
        <v>0.8538564338678629</v>
      </c>
      <c r="S22" s="366"/>
      <c r="T22" s="367">
        <f>T20/$B$20</f>
        <v>0.02277790576417433</v>
      </c>
      <c r="U22" s="367"/>
      <c r="V22" s="367">
        <f>V20/$D$20</f>
        <v>0.02417808522501639</v>
      </c>
      <c r="W22" s="366"/>
      <c r="X22" s="367">
        <f>X20/$B$20</f>
        <v>0.033225259902899214</v>
      </c>
      <c r="Y22" s="367"/>
      <c r="Z22" s="367">
        <f>Z20/$D$20</f>
        <v>0.04340233925873115</v>
      </c>
      <c r="AA22" s="11"/>
      <c r="AB22" s="110"/>
      <c r="AC22" s="110"/>
      <c r="AD22" s="110"/>
      <c r="AE22" s="110"/>
      <c r="AF22" s="110"/>
      <c r="AG22" s="110"/>
    </row>
    <row r="23" spans="1:33" ht="12.75">
      <c r="A23" s="175" t="s">
        <v>19</v>
      </c>
      <c r="B23" s="40">
        <f>B20/B21</f>
        <v>0.8226913054344783</v>
      </c>
      <c r="C23" s="40"/>
      <c r="D23" s="40">
        <f>D20/D21</f>
        <v>0.8434336197249688</v>
      </c>
      <c r="E23" s="40"/>
      <c r="F23" s="235">
        <f>F20/F21</f>
        <v>0.848708769125078</v>
      </c>
      <c r="G23" s="41"/>
      <c r="H23" s="40">
        <f>H20/H21</f>
        <v>0.8882626848460182</v>
      </c>
      <c r="I23" s="40"/>
      <c r="J23" s="40">
        <f>J20/J21</f>
        <v>0.8891293377970114</v>
      </c>
      <c r="K23" s="41"/>
      <c r="L23" s="40">
        <f>L20/L21</f>
        <v>0.8409830707047038</v>
      </c>
      <c r="M23" s="40"/>
      <c r="N23" s="40">
        <f>N20/N21</f>
        <v>0.8557014888213912</v>
      </c>
      <c r="O23" s="41"/>
      <c r="P23" s="235">
        <f>P20/P21</f>
        <v>0.8218130998634942</v>
      </c>
      <c r="Q23" s="40"/>
      <c r="R23" s="40">
        <f>R20/R21</f>
        <v>0.8439693555009028</v>
      </c>
      <c r="S23" s="41"/>
      <c r="T23" s="40">
        <v>1.0697404106935295</v>
      </c>
      <c r="U23" s="40"/>
      <c r="V23" s="40">
        <f>V20/V21</f>
        <v>0.8062245007732132</v>
      </c>
      <c r="W23" s="41"/>
      <c r="X23" s="40">
        <f>X20/X21</f>
        <v>0.7882657556362798</v>
      </c>
      <c r="Y23" s="40"/>
      <c r="Z23" s="40">
        <f>Z20/Z21</f>
        <v>0.8031465616954592</v>
      </c>
      <c r="AA23" s="41"/>
      <c r="AB23" s="370"/>
      <c r="AC23" s="337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'アルミ(月別集計)'!A38</f>
        <v>令和3年１月</v>
      </c>
      <c r="B25" s="51">
        <f>'アルミ(月別集計)'!C38</f>
        <v>75167</v>
      </c>
      <c r="C25" s="221">
        <f>B25/B7</f>
        <v>0.9549381304469344</v>
      </c>
      <c r="D25" s="51">
        <f>'アルミ(月別集計)'!D38</f>
        <v>45940</v>
      </c>
      <c r="E25" s="221">
        <f aca="true" t="shared" si="0" ref="E25:E36">D25/D7</f>
        <v>0.9829043325348928</v>
      </c>
      <c r="F25" s="250">
        <f>'アルミ(月別集計)'!E38</f>
        <v>23919</v>
      </c>
      <c r="G25" s="222">
        <f aca="true" t="shared" si="1" ref="G25:G36">F25/F7</f>
        <v>0.9731874033688664</v>
      </c>
      <c r="H25" s="67">
        <f>'アルミ(月別集計)'!F38</f>
        <v>2448</v>
      </c>
      <c r="I25" s="66">
        <f aca="true" t="shared" si="2" ref="I25:I36">H25/H7</f>
        <v>1.0474967907573813</v>
      </c>
      <c r="J25" s="68">
        <f>'アルミ(月別集計)'!G38</f>
        <v>2020</v>
      </c>
      <c r="K25" s="217">
        <f aca="true" t="shared" si="3" ref="K25:K36">J25/J7</f>
        <v>1.0537297861241524</v>
      </c>
      <c r="L25" s="251">
        <f>'アルミ(月別集計)'!I38</f>
        <v>1280</v>
      </c>
      <c r="M25" s="217">
        <f>L25/L7</f>
        <v>0.974124809741248</v>
      </c>
      <c r="N25" s="252">
        <f>'アルミ(月別集計)'!J38</f>
        <v>1577</v>
      </c>
      <c r="O25" s="216">
        <f aca="true" t="shared" si="4" ref="O25:O36">N25/N7</f>
        <v>1.0253576072821846</v>
      </c>
      <c r="P25" s="51">
        <f>'アルミ(月別集計)'!L38</f>
        <v>66874</v>
      </c>
      <c r="Q25" s="221">
        <f aca="true" t="shared" si="5" ref="Q25:Q36">P25/P7</f>
        <v>0.9488096251525212</v>
      </c>
      <c r="R25" s="51">
        <f>'アルミ(月別集計)'!M38</f>
        <v>38988</v>
      </c>
      <c r="S25" s="222">
        <f aca="true" t="shared" si="6" ref="S25:S36">R25/R7</f>
        <v>0.9737262737262737</v>
      </c>
      <c r="T25" s="252">
        <f>'アルミ(月別集計)'!O38</f>
        <v>1881</v>
      </c>
      <c r="U25" s="217">
        <f aca="true" t="shared" si="7" ref="U25:U36">T25/T7</f>
        <v>0.9919164870652719</v>
      </c>
      <c r="V25" s="252">
        <f>'アルミ(月別集計)'!P38</f>
        <v>1246</v>
      </c>
      <c r="W25" s="217">
        <f aca="true" t="shared" si="8" ref="W25:W36">V25/V7</f>
        <v>1.0357439733998337</v>
      </c>
      <c r="X25" s="251">
        <f>'アルミ(月別集計)'!R38</f>
        <v>2683</v>
      </c>
      <c r="Y25" s="217">
        <f aca="true" t="shared" si="9" ref="Y25:Y36">X25/X7</f>
        <v>0.9992551210428305</v>
      </c>
      <c r="Z25" s="252">
        <f>'アルミ(月別集計)'!S38</f>
        <v>2109</v>
      </c>
      <c r="AA25" s="216">
        <f aca="true" t="shared" si="10" ref="AA25:AA36">Z25/Z7</f>
        <v>1.0338235294117648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'アルミ(月別集計)'!A39</f>
        <v>２月</v>
      </c>
      <c r="B26" s="36">
        <f>'アルミ(月別集計)'!C39</f>
        <v>76659</v>
      </c>
      <c r="C26" s="230">
        <f aca="true" t="shared" si="11" ref="C26:C36">B26/B8</f>
        <v>0.9676234474401696</v>
      </c>
      <c r="D26" s="36">
        <f>'アルミ(月別集計)'!D39</f>
        <v>47238</v>
      </c>
      <c r="E26" s="230">
        <f t="shared" si="0"/>
        <v>0.9966420139232396</v>
      </c>
      <c r="F26" s="50">
        <f>'アルミ(月別集計)'!E39</f>
        <v>23957</v>
      </c>
      <c r="G26" s="229">
        <f t="shared" si="1"/>
        <v>0.9528677113992522</v>
      </c>
      <c r="H26" s="253">
        <f>'アルミ(月別集計)'!F39</f>
        <v>2554</v>
      </c>
      <c r="I26" s="230">
        <f t="shared" si="2"/>
        <v>1.0744636095919227</v>
      </c>
      <c r="J26" s="36">
        <f>'アルミ(月別集計)'!G39</f>
        <v>2122</v>
      </c>
      <c r="K26" s="229">
        <f t="shared" si="3"/>
        <v>1.0567729083665338</v>
      </c>
      <c r="L26" s="36">
        <f>'アルミ(月別集計)'!I39</f>
        <v>1419</v>
      </c>
      <c r="M26" s="230">
        <f aca="true" t="shared" si="12" ref="M26:M36">L26/L8</f>
        <v>1.0335032774945374</v>
      </c>
      <c r="N26" s="36">
        <f>'アルミ(月別集計)'!J39</f>
        <v>1696</v>
      </c>
      <c r="O26" s="229">
        <f t="shared" si="4"/>
        <v>1.05276225946617</v>
      </c>
      <c r="P26" s="36">
        <f>'アルミ(月別集計)'!L39</f>
        <v>67710.859</v>
      </c>
      <c r="Q26" s="230">
        <f t="shared" si="5"/>
        <v>0.9542654461920063</v>
      </c>
      <c r="R26" s="36">
        <f>'アルミ(月別集計)'!M39</f>
        <v>39693</v>
      </c>
      <c r="S26" s="229">
        <f t="shared" si="6"/>
        <v>0.9805098562323996</v>
      </c>
      <c r="T26" s="36">
        <f>'アルミ(月別集計)'!O39</f>
        <v>2074</v>
      </c>
      <c r="U26" s="230">
        <f t="shared" si="7"/>
        <v>1.1182528081678824</v>
      </c>
      <c r="V26" s="36">
        <f>'アルミ(月別集計)'!P39</f>
        <v>1400</v>
      </c>
      <c r="W26" s="229">
        <f t="shared" si="8"/>
        <v>1.1354420113544201</v>
      </c>
      <c r="X26" s="36">
        <f>'アルミ(月別集計)'!R39</f>
        <v>2900</v>
      </c>
      <c r="Y26" s="230">
        <f t="shared" si="9"/>
        <v>1.0885885885885886</v>
      </c>
      <c r="Z26" s="36">
        <f>'アルミ(月別集計)'!S39</f>
        <v>2326</v>
      </c>
      <c r="AA26" s="229">
        <f t="shared" si="10"/>
        <v>1.1280310378273521</v>
      </c>
      <c r="AB26" s="110"/>
      <c r="AC26" s="110"/>
      <c r="AD26" s="110"/>
      <c r="AE26" s="110"/>
      <c r="AF26" s="110"/>
      <c r="AG26" s="110"/>
    </row>
    <row r="27" spans="1:33" ht="12.75">
      <c r="A27" s="173" t="str">
        <f>'アルミ(月別集計)'!A40</f>
        <v>３月</v>
      </c>
      <c r="B27" s="51">
        <f>'アルミ(月別集計)'!C40</f>
        <v>87529</v>
      </c>
      <c r="C27" s="221">
        <f t="shared" si="11"/>
        <v>1.088493154092</v>
      </c>
      <c r="D27" s="51">
        <f>'アルミ(月別集計)'!D40</f>
        <v>52953</v>
      </c>
      <c r="E27" s="221">
        <f t="shared" si="0"/>
        <v>1.1012459116872029</v>
      </c>
      <c r="F27" s="220">
        <f>'アルミ(月別集計)'!E40</f>
        <v>27676</v>
      </c>
      <c r="G27" s="222">
        <f t="shared" si="1"/>
        <v>1.1042132141717205</v>
      </c>
      <c r="H27" s="51">
        <f>'アルミ(月別集計)'!F40</f>
        <v>2800</v>
      </c>
      <c r="I27" s="221">
        <f t="shared" si="2"/>
        <v>1.1884550084889642</v>
      </c>
      <c r="J27" s="51">
        <f>'アルミ(月別集計)'!G40</f>
        <v>2403</v>
      </c>
      <c r="K27" s="222">
        <f t="shared" si="3"/>
        <v>1.1937406855439643</v>
      </c>
      <c r="L27" s="51">
        <f>'アルミ(月別集計)'!I40</f>
        <v>1645</v>
      </c>
      <c r="M27" s="221">
        <f t="shared" si="12"/>
        <v>1.2761830876648566</v>
      </c>
      <c r="N27" s="51">
        <f>'アルミ(月別集計)'!J40</f>
        <v>1877</v>
      </c>
      <c r="O27" s="222">
        <f t="shared" si="4"/>
        <v>1.1932612841703751</v>
      </c>
      <c r="P27" s="51">
        <f>'アルミ(月別集計)'!L40</f>
        <v>77524.214</v>
      </c>
      <c r="Q27" s="221">
        <f t="shared" si="5"/>
        <v>1.0736087468321125</v>
      </c>
      <c r="R27" s="51">
        <f>'アルミ(月別集計)'!M40</f>
        <v>44574</v>
      </c>
      <c r="S27" s="222">
        <f t="shared" si="6"/>
        <v>1.0811846605379969</v>
      </c>
      <c r="T27" s="51">
        <f>'アルミ(月別集計)'!O40</f>
        <v>2308</v>
      </c>
      <c r="U27" s="221">
        <f t="shared" si="7"/>
        <v>1.2545632836943736</v>
      </c>
      <c r="V27" s="51">
        <f>'アルミ(月別集計)'!P40</f>
        <v>1529</v>
      </c>
      <c r="W27" s="222">
        <f t="shared" si="8"/>
        <v>1.2859545836837678</v>
      </c>
      <c r="X27" s="51">
        <f>'アルミ(月別集計)'!R40</f>
        <v>3252</v>
      </c>
      <c r="Y27" s="221">
        <f t="shared" si="9"/>
        <v>1.1955882352941176</v>
      </c>
      <c r="Z27" s="51">
        <f>'アルミ(月別集計)'!S40</f>
        <v>2569</v>
      </c>
      <c r="AA27" s="222">
        <f t="shared" si="10"/>
        <v>1.232725527831094</v>
      </c>
      <c r="AB27" s="110"/>
      <c r="AC27" s="110"/>
      <c r="AD27" s="110"/>
      <c r="AE27" s="110"/>
      <c r="AF27" s="110"/>
      <c r="AG27" s="110"/>
    </row>
    <row r="28" spans="1:33" ht="12.75">
      <c r="A28" s="140" t="str">
        <f>'アルミ(月別集計)'!A41</f>
        <v>４月</v>
      </c>
      <c r="B28" s="36">
        <f>'アルミ(月別集計)'!C41</f>
        <v>0</v>
      </c>
      <c r="C28" s="230">
        <f t="shared" si="11"/>
        <v>0</v>
      </c>
      <c r="D28" s="36">
        <f>'アルミ(月別集計)'!D41</f>
        <v>0</v>
      </c>
      <c r="E28" s="230">
        <f t="shared" si="0"/>
        <v>0</v>
      </c>
      <c r="F28" s="50">
        <f>'アルミ(月別集計)'!E41</f>
        <v>0</v>
      </c>
      <c r="G28" s="229">
        <f t="shared" si="1"/>
        <v>0</v>
      </c>
      <c r="H28" s="36">
        <f>'アルミ(月別集計)'!F41</f>
        <v>0</v>
      </c>
      <c r="I28" s="230">
        <f t="shared" si="2"/>
        <v>0</v>
      </c>
      <c r="J28" s="36">
        <f>'アルミ(月別集計)'!G41</f>
        <v>0</v>
      </c>
      <c r="K28" s="229">
        <f t="shared" si="3"/>
        <v>0</v>
      </c>
      <c r="L28" s="36">
        <f>'アルミ(月別集計)'!I41</f>
        <v>0</v>
      </c>
      <c r="M28" s="230">
        <f t="shared" si="12"/>
        <v>0</v>
      </c>
      <c r="N28" s="36">
        <f>'アルミ(月別集計)'!J41</f>
        <v>0</v>
      </c>
      <c r="O28" s="229">
        <f t="shared" si="4"/>
        <v>0</v>
      </c>
      <c r="P28" s="36">
        <f>'アルミ(月別集計)'!L41</f>
        <v>0</v>
      </c>
      <c r="Q28" s="230">
        <f t="shared" si="5"/>
        <v>0</v>
      </c>
      <c r="R28" s="36">
        <f>'アルミ(月別集計)'!M41</f>
        <v>0</v>
      </c>
      <c r="S28" s="229">
        <f t="shared" si="6"/>
        <v>0</v>
      </c>
      <c r="T28" s="36">
        <f>'アルミ(月別集計)'!O41</f>
        <v>0</v>
      </c>
      <c r="U28" s="230">
        <f t="shared" si="7"/>
        <v>0</v>
      </c>
      <c r="V28" s="36">
        <f>'アルミ(月別集計)'!P41</f>
        <v>0</v>
      </c>
      <c r="W28" s="229">
        <f t="shared" si="8"/>
        <v>0</v>
      </c>
      <c r="X28" s="36">
        <f>'アルミ(月別集計)'!R41</f>
        <v>0</v>
      </c>
      <c r="Y28" s="230">
        <f t="shared" si="9"/>
        <v>0</v>
      </c>
      <c r="Z28" s="36">
        <f>'アルミ(月別集計)'!S41</f>
        <v>0</v>
      </c>
      <c r="AA28" s="229">
        <f t="shared" si="10"/>
        <v>0</v>
      </c>
      <c r="AB28" s="110"/>
      <c r="AC28" s="110"/>
      <c r="AD28" s="110"/>
      <c r="AE28" s="110"/>
      <c r="AF28" s="110"/>
      <c r="AG28" s="110"/>
    </row>
    <row r="29" spans="1:33" ht="12.75">
      <c r="A29" s="173" t="str">
        <f>'アルミ(月別集計)'!A42</f>
        <v>５月</v>
      </c>
      <c r="B29" s="51">
        <f>'アルミ(月別集計)'!C42</f>
        <v>0</v>
      </c>
      <c r="C29" s="221">
        <f t="shared" si="11"/>
        <v>0</v>
      </c>
      <c r="D29" s="51">
        <f>'アルミ(月別集計)'!D42</f>
        <v>0</v>
      </c>
      <c r="E29" s="221">
        <f t="shared" si="0"/>
        <v>0</v>
      </c>
      <c r="F29" s="220">
        <f>'アルミ(月別集計)'!E42</f>
        <v>0</v>
      </c>
      <c r="G29" s="222">
        <f t="shared" si="1"/>
        <v>0</v>
      </c>
      <c r="H29" s="51">
        <f>'アルミ(月別集計)'!F42</f>
        <v>0</v>
      </c>
      <c r="I29" s="221">
        <f t="shared" si="2"/>
        <v>0</v>
      </c>
      <c r="J29" s="51">
        <f>'アルミ(月別集計)'!G42</f>
        <v>0</v>
      </c>
      <c r="K29" s="222">
        <f t="shared" si="3"/>
        <v>0</v>
      </c>
      <c r="L29" s="51">
        <f>'アルミ(月別集計)'!I42</f>
        <v>0</v>
      </c>
      <c r="M29" s="221">
        <f t="shared" si="12"/>
        <v>0</v>
      </c>
      <c r="N29" s="51">
        <f>'アルミ(月別集計)'!J42</f>
        <v>0</v>
      </c>
      <c r="O29" s="222">
        <f t="shared" si="4"/>
        <v>0</v>
      </c>
      <c r="P29" s="51">
        <f>'アルミ(月別集計)'!L42</f>
        <v>0</v>
      </c>
      <c r="Q29" s="221">
        <f t="shared" si="5"/>
        <v>0</v>
      </c>
      <c r="R29" s="51">
        <f>'アルミ(月別集計)'!M42</f>
        <v>0</v>
      </c>
      <c r="S29" s="222">
        <f t="shared" si="6"/>
        <v>0</v>
      </c>
      <c r="T29" s="51">
        <f>'アルミ(月別集計)'!O42</f>
        <v>0</v>
      </c>
      <c r="U29" s="221">
        <f t="shared" si="7"/>
        <v>0</v>
      </c>
      <c r="V29" s="51">
        <f>'アルミ(月別集計)'!P42</f>
        <v>0</v>
      </c>
      <c r="W29" s="222">
        <f t="shared" si="8"/>
        <v>0</v>
      </c>
      <c r="X29" s="51">
        <f>'アルミ(月別集計)'!R42</f>
        <v>0</v>
      </c>
      <c r="Y29" s="221">
        <f t="shared" si="9"/>
        <v>0</v>
      </c>
      <c r="Z29" s="51">
        <f>'アルミ(月別集計)'!S42</f>
        <v>0</v>
      </c>
      <c r="AA29" s="222">
        <f t="shared" si="10"/>
        <v>0</v>
      </c>
      <c r="AB29" s="110"/>
      <c r="AC29" s="110"/>
      <c r="AD29" s="110"/>
      <c r="AE29" s="110"/>
      <c r="AF29" s="110"/>
      <c r="AG29" s="110"/>
    </row>
    <row r="30" spans="1:33" ht="12.75">
      <c r="A30" s="140" t="str">
        <f>'アルミ(月別集計)'!A43</f>
        <v>６月</v>
      </c>
      <c r="B30" s="36">
        <f>'アルミ(月別集計)'!C43</f>
        <v>0</v>
      </c>
      <c r="C30" s="230">
        <f t="shared" si="11"/>
        <v>0</v>
      </c>
      <c r="D30" s="36">
        <f>'アルミ(月別集計)'!D43</f>
        <v>0</v>
      </c>
      <c r="E30" s="230">
        <f t="shared" si="0"/>
        <v>0</v>
      </c>
      <c r="F30" s="50">
        <f>'アルミ(月別集計)'!E43</f>
        <v>0</v>
      </c>
      <c r="G30" s="229">
        <f t="shared" si="1"/>
        <v>0</v>
      </c>
      <c r="H30" s="36">
        <f>'アルミ(月別集計)'!F43</f>
        <v>0</v>
      </c>
      <c r="I30" s="230">
        <f t="shared" si="2"/>
        <v>0</v>
      </c>
      <c r="J30" s="36">
        <f>'アルミ(月別集計)'!G43</f>
        <v>0</v>
      </c>
      <c r="K30" s="229">
        <f t="shared" si="3"/>
        <v>0</v>
      </c>
      <c r="L30" s="36">
        <f>'アルミ(月別集計)'!I43</f>
        <v>0</v>
      </c>
      <c r="M30" s="230">
        <f t="shared" si="12"/>
        <v>0</v>
      </c>
      <c r="N30" s="36">
        <f>'アルミ(月別集計)'!J43</f>
        <v>0</v>
      </c>
      <c r="O30" s="229">
        <f t="shared" si="4"/>
        <v>0</v>
      </c>
      <c r="P30" s="36">
        <f>'アルミ(月別集計)'!L43</f>
        <v>0</v>
      </c>
      <c r="Q30" s="230">
        <f t="shared" si="5"/>
        <v>0</v>
      </c>
      <c r="R30" s="36">
        <f>'アルミ(月別集計)'!M43</f>
        <v>0</v>
      </c>
      <c r="S30" s="229">
        <f t="shared" si="6"/>
        <v>0</v>
      </c>
      <c r="T30" s="36">
        <f>'アルミ(月別集計)'!O43</f>
        <v>0</v>
      </c>
      <c r="U30" s="230">
        <f t="shared" si="7"/>
        <v>0</v>
      </c>
      <c r="V30" s="36">
        <f>'アルミ(月別集計)'!P43</f>
        <v>0</v>
      </c>
      <c r="W30" s="229">
        <f t="shared" si="8"/>
        <v>0</v>
      </c>
      <c r="X30" s="36">
        <f>'アルミ(月別集計)'!R43</f>
        <v>0</v>
      </c>
      <c r="Y30" s="230">
        <f t="shared" si="9"/>
        <v>0</v>
      </c>
      <c r="Z30" s="36">
        <f>'アルミ(月別集計)'!S43</f>
        <v>0</v>
      </c>
      <c r="AA30" s="229">
        <f t="shared" si="10"/>
        <v>0</v>
      </c>
      <c r="AB30" s="110"/>
      <c r="AC30" s="110"/>
      <c r="AD30" s="110"/>
      <c r="AE30" s="110"/>
      <c r="AF30" s="110"/>
      <c r="AG30" s="110"/>
    </row>
    <row r="31" spans="1:33" ht="12.75">
      <c r="A31" s="173" t="str">
        <f>'アルミ(月別集計)'!A44</f>
        <v>７月</v>
      </c>
      <c r="B31" s="51">
        <f>'アルミ(月別集計)'!C44</f>
        <v>0</v>
      </c>
      <c r="C31" s="221">
        <f t="shared" si="11"/>
        <v>0</v>
      </c>
      <c r="D31" s="51">
        <f>'アルミ(月別集計)'!D44</f>
        <v>0</v>
      </c>
      <c r="E31" s="221">
        <f t="shared" si="0"/>
        <v>0</v>
      </c>
      <c r="F31" s="220">
        <f>'アルミ(月別集計)'!E44</f>
        <v>0</v>
      </c>
      <c r="G31" s="222">
        <f t="shared" si="1"/>
        <v>0</v>
      </c>
      <c r="H31" s="51">
        <f>'アルミ(月別集計)'!F44</f>
        <v>0</v>
      </c>
      <c r="I31" s="221">
        <f t="shared" si="2"/>
        <v>0</v>
      </c>
      <c r="J31" s="51">
        <f>'アルミ(月別集計)'!G44</f>
        <v>0</v>
      </c>
      <c r="K31" s="222">
        <f t="shared" si="3"/>
        <v>0</v>
      </c>
      <c r="L31" s="51">
        <f>'アルミ(月別集計)'!I44</f>
        <v>0</v>
      </c>
      <c r="M31" s="221">
        <f t="shared" si="12"/>
        <v>0</v>
      </c>
      <c r="N31" s="51">
        <f>'アルミ(月別集計)'!J44</f>
        <v>0</v>
      </c>
      <c r="O31" s="222">
        <f t="shared" si="4"/>
        <v>0</v>
      </c>
      <c r="P31" s="51">
        <f>'アルミ(月別集計)'!L44</f>
        <v>0</v>
      </c>
      <c r="Q31" s="221">
        <f t="shared" si="5"/>
        <v>0</v>
      </c>
      <c r="R31" s="51">
        <f>'アルミ(月別集計)'!M44</f>
        <v>0</v>
      </c>
      <c r="S31" s="222">
        <f t="shared" si="6"/>
        <v>0</v>
      </c>
      <c r="T31" s="51">
        <f>'アルミ(月別集計)'!O44</f>
        <v>0</v>
      </c>
      <c r="U31" s="221">
        <f t="shared" si="7"/>
        <v>0</v>
      </c>
      <c r="V31" s="51">
        <f>'アルミ(月別集計)'!P44</f>
        <v>0</v>
      </c>
      <c r="W31" s="222">
        <f t="shared" si="8"/>
        <v>0</v>
      </c>
      <c r="X31" s="51">
        <f>'アルミ(月別集計)'!R44</f>
        <v>0</v>
      </c>
      <c r="Y31" s="221">
        <f t="shared" si="9"/>
        <v>0</v>
      </c>
      <c r="Z31" s="51">
        <f>'アルミ(月別集計)'!S44</f>
        <v>0</v>
      </c>
      <c r="AA31" s="222">
        <f t="shared" si="10"/>
        <v>0</v>
      </c>
      <c r="AB31" s="110"/>
      <c r="AC31" s="110"/>
      <c r="AD31" s="110"/>
      <c r="AE31" s="110"/>
      <c r="AF31" s="110"/>
      <c r="AG31" s="110"/>
    </row>
    <row r="32" spans="1:33" ht="12.75">
      <c r="A32" s="140" t="str">
        <f>'アルミ(月別集計)'!A45</f>
        <v>８月</v>
      </c>
      <c r="B32" s="36">
        <f>'アルミ(月別集計)'!C45</f>
        <v>0</v>
      </c>
      <c r="C32" s="230">
        <f t="shared" si="11"/>
        <v>0</v>
      </c>
      <c r="D32" s="36">
        <f>'アルミ(月別集計)'!D45</f>
        <v>0</v>
      </c>
      <c r="E32" s="230">
        <f t="shared" si="0"/>
        <v>0</v>
      </c>
      <c r="F32" s="50">
        <f>'アルミ(月別集計)'!E45</f>
        <v>0</v>
      </c>
      <c r="G32" s="229">
        <f t="shared" si="1"/>
        <v>0</v>
      </c>
      <c r="H32" s="36">
        <f>'アルミ(月別集計)'!F45</f>
        <v>0</v>
      </c>
      <c r="I32" s="230">
        <f t="shared" si="2"/>
        <v>0</v>
      </c>
      <c r="J32" s="36">
        <f>'アルミ(月別集計)'!G45</f>
        <v>0</v>
      </c>
      <c r="K32" s="229">
        <f t="shared" si="3"/>
        <v>0</v>
      </c>
      <c r="L32" s="36">
        <f>'アルミ(月別集計)'!I45</f>
        <v>0</v>
      </c>
      <c r="M32" s="230">
        <f t="shared" si="12"/>
        <v>0</v>
      </c>
      <c r="N32" s="36">
        <f>'アルミ(月別集計)'!J45</f>
        <v>0</v>
      </c>
      <c r="O32" s="229">
        <f t="shared" si="4"/>
        <v>0</v>
      </c>
      <c r="P32" s="36">
        <f>'アルミ(月別集計)'!L45</f>
        <v>0</v>
      </c>
      <c r="Q32" s="230">
        <f t="shared" si="5"/>
        <v>0</v>
      </c>
      <c r="R32" s="36">
        <f>'アルミ(月別集計)'!M45</f>
        <v>0</v>
      </c>
      <c r="S32" s="229">
        <f t="shared" si="6"/>
        <v>0</v>
      </c>
      <c r="T32" s="36">
        <f>'アルミ(月別集計)'!O45</f>
        <v>0</v>
      </c>
      <c r="U32" s="230">
        <f t="shared" si="7"/>
        <v>0</v>
      </c>
      <c r="V32" s="36">
        <f>'アルミ(月別集計)'!P45</f>
        <v>0</v>
      </c>
      <c r="W32" s="229">
        <f t="shared" si="8"/>
        <v>0</v>
      </c>
      <c r="X32" s="36">
        <f>'アルミ(月別集計)'!R45</f>
        <v>0</v>
      </c>
      <c r="Y32" s="230">
        <f t="shared" si="9"/>
        <v>0</v>
      </c>
      <c r="Z32" s="36">
        <f>'アルミ(月別集計)'!S45</f>
        <v>0</v>
      </c>
      <c r="AA32" s="229">
        <f t="shared" si="10"/>
        <v>0</v>
      </c>
      <c r="AB32" s="110"/>
      <c r="AC32" s="110"/>
      <c r="AD32" s="110"/>
      <c r="AE32" s="110"/>
      <c r="AF32" s="110"/>
      <c r="AG32" s="110"/>
    </row>
    <row r="33" spans="1:33" ht="12.75">
      <c r="A33" s="173" t="str">
        <f>'アルミ(月別集計)'!A46</f>
        <v>９月</v>
      </c>
      <c r="B33" s="51">
        <f>'アルミ(月別集計)'!C46</f>
        <v>0</v>
      </c>
      <c r="C33" s="221">
        <f t="shared" si="11"/>
        <v>0</v>
      </c>
      <c r="D33" s="51">
        <f>'アルミ(月別集計)'!D46</f>
        <v>0</v>
      </c>
      <c r="E33" s="221">
        <f t="shared" si="0"/>
        <v>0</v>
      </c>
      <c r="F33" s="220">
        <f>'アルミ(月別集計)'!E46</f>
        <v>0</v>
      </c>
      <c r="G33" s="222">
        <f t="shared" si="1"/>
        <v>0</v>
      </c>
      <c r="H33" s="51">
        <f>'アルミ(月別集計)'!F46</f>
        <v>0</v>
      </c>
      <c r="I33" s="221">
        <f t="shared" si="2"/>
        <v>0</v>
      </c>
      <c r="J33" s="51">
        <f>'アルミ(月別集計)'!G46</f>
        <v>0</v>
      </c>
      <c r="K33" s="222">
        <f t="shared" si="3"/>
        <v>0</v>
      </c>
      <c r="L33" s="51">
        <f>'アルミ(月別集計)'!I46</f>
        <v>0</v>
      </c>
      <c r="M33" s="221">
        <f t="shared" si="12"/>
        <v>0</v>
      </c>
      <c r="N33" s="51">
        <f>'アルミ(月別集計)'!J46</f>
        <v>0</v>
      </c>
      <c r="O33" s="222">
        <f t="shared" si="4"/>
        <v>0</v>
      </c>
      <c r="P33" s="51">
        <f>'アルミ(月別集計)'!L46</f>
        <v>0</v>
      </c>
      <c r="Q33" s="221">
        <f t="shared" si="5"/>
        <v>0</v>
      </c>
      <c r="R33" s="51">
        <f>'アルミ(月別集計)'!M46</f>
        <v>0</v>
      </c>
      <c r="S33" s="222">
        <f t="shared" si="6"/>
        <v>0</v>
      </c>
      <c r="T33" s="51">
        <f>'アルミ(月別集計)'!O46</f>
        <v>0</v>
      </c>
      <c r="U33" s="221">
        <f t="shared" si="7"/>
        <v>0</v>
      </c>
      <c r="V33" s="51">
        <f>'アルミ(月別集計)'!P46</f>
        <v>0</v>
      </c>
      <c r="W33" s="222">
        <f t="shared" si="8"/>
        <v>0</v>
      </c>
      <c r="X33" s="51">
        <f>'アルミ(月別集計)'!R46</f>
        <v>0</v>
      </c>
      <c r="Y33" s="221">
        <f t="shared" si="9"/>
        <v>0</v>
      </c>
      <c r="Z33" s="51">
        <f>'アルミ(月別集計)'!S46</f>
        <v>0</v>
      </c>
      <c r="AA33" s="222">
        <f t="shared" si="10"/>
        <v>0</v>
      </c>
      <c r="AB33" s="110"/>
      <c r="AC33" s="110"/>
      <c r="AD33" s="110"/>
      <c r="AE33" s="110"/>
      <c r="AF33" s="110"/>
      <c r="AG33" s="110"/>
    </row>
    <row r="34" spans="1:33" ht="12.75">
      <c r="A34" s="140" t="str">
        <f>'アルミ(月別集計)'!A47</f>
        <v>１０月</v>
      </c>
      <c r="B34" s="36">
        <f>'アルミ(月別集計)'!C47</f>
        <v>0</v>
      </c>
      <c r="C34" s="230">
        <f t="shared" si="11"/>
        <v>0</v>
      </c>
      <c r="D34" s="36">
        <f>'アルミ(月別集計)'!D47</f>
        <v>0</v>
      </c>
      <c r="E34" s="230">
        <f t="shared" si="0"/>
        <v>0</v>
      </c>
      <c r="F34" s="50">
        <f>'アルミ(月別集計)'!E47</f>
        <v>0</v>
      </c>
      <c r="G34" s="229">
        <f t="shared" si="1"/>
        <v>0</v>
      </c>
      <c r="H34" s="36">
        <f>'アルミ(月別集計)'!F47</f>
        <v>0</v>
      </c>
      <c r="I34" s="230">
        <f t="shared" si="2"/>
        <v>0</v>
      </c>
      <c r="J34" s="36">
        <f>'アルミ(月別集計)'!G47</f>
        <v>0</v>
      </c>
      <c r="K34" s="229">
        <f t="shared" si="3"/>
        <v>0</v>
      </c>
      <c r="L34" s="36">
        <f>'アルミ(月別集計)'!I47</f>
        <v>0</v>
      </c>
      <c r="M34" s="230">
        <f t="shared" si="12"/>
        <v>0</v>
      </c>
      <c r="N34" s="36">
        <f>'アルミ(月別集計)'!J47</f>
        <v>0</v>
      </c>
      <c r="O34" s="229">
        <f t="shared" si="4"/>
        <v>0</v>
      </c>
      <c r="P34" s="36">
        <f>'アルミ(月別集計)'!L47</f>
        <v>0</v>
      </c>
      <c r="Q34" s="230">
        <f t="shared" si="5"/>
        <v>0</v>
      </c>
      <c r="R34" s="36">
        <f>'アルミ(月別集計)'!M47</f>
        <v>0</v>
      </c>
      <c r="S34" s="229">
        <f t="shared" si="6"/>
        <v>0</v>
      </c>
      <c r="T34" s="36">
        <f>'アルミ(月別集計)'!O47</f>
        <v>0</v>
      </c>
      <c r="U34" s="230">
        <f t="shared" si="7"/>
        <v>0</v>
      </c>
      <c r="V34" s="36">
        <f>'アルミ(月別集計)'!P47</f>
        <v>0</v>
      </c>
      <c r="W34" s="229">
        <f t="shared" si="8"/>
        <v>0</v>
      </c>
      <c r="X34" s="36">
        <f>'アルミ(月別集計)'!R47</f>
        <v>0</v>
      </c>
      <c r="Y34" s="230">
        <f t="shared" si="9"/>
        <v>0</v>
      </c>
      <c r="Z34" s="36">
        <f>'アルミ(月別集計)'!S47</f>
        <v>0</v>
      </c>
      <c r="AA34" s="229">
        <f t="shared" si="10"/>
        <v>0</v>
      </c>
      <c r="AB34" s="110"/>
      <c r="AC34" s="110"/>
      <c r="AD34" s="110"/>
      <c r="AE34" s="110"/>
      <c r="AF34" s="110"/>
      <c r="AG34" s="110"/>
    </row>
    <row r="35" spans="1:33" ht="12.75">
      <c r="A35" s="173" t="str">
        <f>'アルミ(月別集計)'!A48</f>
        <v>１１月</v>
      </c>
      <c r="B35" s="51">
        <f>'アルミ(月別集計)'!C48</f>
        <v>0</v>
      </c>
      <c r="C35" s="221">
        <f t="shared" si="11"/>
        <v>0</v>
      </c>
      <c r="D35" s="51">
        <f>'アルミ(月別集計)'!D48</f>
        <v>0</v>
      </c>
      <c r="E35" s="221">
        <f t="shared" si="0"/>
        <v>0</v>
      </c>
      <c r="F35" s="220">
        <f>'アルミ(月別集計)'!E48</f>
        <v>0</v>
      </c>
      <c r="G35" s="222">
        <f t="shared" si="1"/>
        <v>0</v>
      </c>
      <c r="H35" s="51">
        <f>'アルミ(月別集計)'!F48</f>
        <v>0</v>
      </c>
      <c r="I35" s="221">
        <f t="shared" si="2"/>
        <v>0</v>
      </c>
      <c r="J35" s="51">
        <f>'アルミ(月別集計)'!G48</f>
        <v>0</v>
      </c>
      <c r="K35" s="222">
        <f t="shared" si="3"/>
        <v>0</v>
      </c>
      <c r="L35" s="51">
        <f>'アルミ(月別集計)'!I48</f>
        <v>0</v>
      </c>
      <c r="M35" s="221">
        <f t="shared" si="12"/>
        <v>0</v>
      </c>
      <c r="N35" s="51">
        <f>'アルミ(月別集計)'!J48</f>
        <v>0</v>
      </c>
      <c r="O35" s="222">
        <f t="shared" si="4"/>
        <v>0</v>
      </c>
      <c r="P35" s="51">
        <f>'アルミ(月別集計)'!L48</f>
        <v>0</v>
      </c>
      <c r="Q35" s="221">
        <f t="shared" si="5"/>
        <v>0</v>
      </c>
      <c r="R35" s="51">
        <f>'アルミ(月別集計)'!M48</f>
        <v>0</v>
      </c>
      <c r="S35" s="222">
        <f t="shared" si="6"/>
        <v>0</v>
      </c>
      <c r="T35" s="51">
        <f>'アルミ(月別集計)'!O48</f>
        <v>0</v>
      </c>
      <c r="U35" s="221">
        <f t="shared" si="7"/>
        <v>0</v>
      </c>
      <c r="V35" s="51">
        <f>'アルミ(月別集計)'!P48</f>
        <v>0</v>
      </c>
      <c r="W35" s="222">
        <f t="shared" si="8"/>
        <v>0</v>
      </c>
      <c r="X35" s="51">
        <f>'アルミ(月別集計)'!R48</f>
        <v>0</v>
      </c>
      <c r="Y35" s="221">
        <f t="shared" si="9"/>
        <v>0</v>
      </c>
      <c r="Z35" s="51">
        <f>'アルミ(月別集計)'!S48</f>
        <v>0</v>
      </c>
      <c r="AA35" s="222">
        <f t="shared" si="10"/>
        <v>0</v>
      </c>
      <c r="AB35" s="110"/>
      <c r="AC35" s="110"/>
      <c r="AD35" s="110"/>
      <c r="AE35" s="110"/>
      <c r="AF35" s="110"/>
      <c r="AG35" s="110"/>
    </row>
    <row r="36" spans="1:33" ht="12.75">
      <c r="A36" s="157" t="str">
        <f>'アルミ(月別集計)'!A49</f>
        <v>１２月</v>
      </c>
      <c r="B36" s="223">
        <f>'アルミ(月別集計)'!C49</f>
        <v>0</v>
      </c>
      <c r="C36" s="232">
        <f t="shared" si="11"/>
        <v>0</v>
      </c>
      <c r="D36" s="223">
        <f>'アルミ(月別集計)'!D49</f>
        <v>0</v>
      </c>
      <c r="E36" s="232">
        <f t="shared" si="0"/>
        <v>0</v>
      </c>
      <c r="F36" s="224">
        <f>'アルミ(月別集計)'!E49</f>
        <v>0</v>
      </c>
      <c r="G36" s="231">
        <f t="shared" si="1"/>
        <v>0</v>
      </c>
      <c r="H36" s="223">
        <f>'アルミ(月別集計)'!F49</f>
        <v>0</v>
      </c>
      <c r="I36" s="232">
        <f t="shared" si="2"/>
        <v>0</v>
      </c>
      <c r="J36" s="223">
        <f>'アルミ(月別集計)'!G49</f>
        <v>0</v>
      </c>
      <c r="K36" s="231">
        <f t="shared" si="3"/>
        <v>0</v>
      </c>
      <c r="L36" s="223">
        <f>'アルミ(月別集計)'!I49</f>
        <v>0</v>
      </c>
      <c r="M36" s="232">
        <f t="shared" si="12"/>
        <v>0</v>
      </c>
      <c r="N36" s="223">
        <f>'アルミ(月別集計)'!J49</f>
        <v>0</v>
      </c>
      <c r="O36" s="231">
        <f t="shared" si="4"/>
        <v>0</v>
      </c>
      <c r="P36" s="223">
        <f>'アルミ(月別集計)'!L49</f>
        <v>0</v>
      </c>
      <c r="Q36" s="232">
        <f t="shared" si="5"/>
        <v>0</v>
      </c>
      <c r="R36" s="223">
        <f>'アルミ(月別集計)'!M49</f>
        <v>0</v>
      </c>
      <c r="S36" s="231">
        <f t="shared" si="6"/>
        <v>0</v>
      </c>
      <c r="T36" s="223">
        <f>'アルミ(月別集計)'!O49</f>
        <v>0</v>
      </c>
      <c r="U36" s="232">
        <f t="shared" si="7"/>
        <v>0</v>
      </c>
      <c r="V36" s="223">
        <f>'アルミ(月別集計)'!P49</f>
        <v>0</v>
      </c>
      <c r="W36" s="231">
        <f t="shared" si="8"/>
        <v>0</v>
      </c>
      <c r="X36" s="223">
        <f>'アルミ(月別集計)'!R49</f>
        <v>0</v>
      </c>
      <c r="Y36" s="232">
        <f t="shared" si="9"/>
        <v>0</v>
      </c>
      <c r="Z36" s="223">
        <f>'アルミ(月別集計)'!S49</f>
        <v>0</v>
      </c>
      <c r="AA36" s="231">
        <f t="shared" si="10"/>
        <v>0</v>
      </c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20</v>
      </c>
      <c r="B38" s="97">
        <f>SUM(B25:B36)</f>
        <v>239355</v>
      </c>
      <c r="C38" s="97"/>
      <c r="D38" s="97">
        <f aca="true" t="shared" si="13" ref="D38:Z38">SUM(D25:D36)</f>
        <v>146131</v>
      </c>
      <c r="E38" s="97"/>
      <c r="F38" s="170">
        <f t="shared" si="13"/>
        <v>75552</v>
      </c>
      <c r="G38" s="98"/>
      <c r="H38" s="97">
        <f t="shared" si="13"/>
        <v>7802</v>
      </c>
      <c r="I38" s="97"/>
      <c r="J38" s="97">
        <f>SUM(J25:J36)</f>
        <v>6545</v>
      </c>
      <c r="K38" s="98"/>
      <c r="L38" s="97">
        <f t="shared" si="13"/>
        <v>4344</v>
      </c>
      <c r="M38" s="97"/>
      <c r="N38" s="97">
        <f t="shared" si="13"/>
        <v>5150</v>
      </c>
      <c r="O38" s="98"/>
      <c r="P38" s="170">
        <f t="shared" si="13"/>
        <v>212109.073</v>
      </c>
      <c r="Q38" s="97"/>
      <c r="R38" s="97">
        <f t="shared" si="13"/>
        <v>123255</v>
      </c>
      <c r="S38" s="98"/>
      <c r="T38" s="97">
        <f t="shared" si="13"/>
        <v>6263</v>
      </c>
      <c r="U38" s="97"/>
      <c r="V38" s="97">
        <f t="shared" si="13"/>
        <v>4175</v>
      </c>
      <c r="W38" s="98"/>
      <c r="X38" s="97">
        <f t="shared" si="13"/>
        <v>8835</v>
      </c>
      <c r="Y38" s="97"/>
      <c r="Z38" s="97">
        <f t="shared" si="13"/>
        <v>7004</v>
      </c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72</v>
      </c>
      <c r="B39" s="233">
        <f>'アルミ(月別集計)'!C52</f>
        <v>238351</v>
      </c>
      <c r="C39" s="233"/>
      <c r="D39" s="233">
        <f>'アルミ(月別集計)'!D52</f>
        <v>142220.822</v>
      </c>
      <c r="E39" s="233"/>
      <c r="F39" s="242">
        <f>'アルミ(月別集計)'!E52</f>
        <v>74784</v>
      </c>
      <c r="G39" s="233"/>
      <c r="H39" s="242">
        <f>'アルミ(月別集計)'!F52</f>
        <v>7070</v>
      </c>
      <c r="I39" s="233"/>
      <c r="J39" s="233">
        <f>'アルミ(月別集計)'!G52</f>
        <v>5938</v>
      </c>
      <c r="K39" s="233"/>
      <c r="L39" s="242">
        <f>'アルミ(月別集計)'!I52</f>
        <v>3976</v>
      </c>
      <c r="M39" s="233"/>
      <c r="N39" s="233">
        <f>'アルミ(月別集計)'!J52</f>
        <v>4722</v>
      </c>
      <c r="O39" s="233"/>
      <c r="P39" s="242">
        <f>'アルミ(月別集計)'!L52</f>
        <v>213647</v>
      </c>
      <c r="Q39" s="233"/>
      <c r="R39" s="233">
        <f>'アルミ(月別集計)'!M52</f>
        <v>121749</v>
      </c>
      <c r="S39" s="233"/>
      <c r="T39" s="242">
        <f>'アルミ(月別集計)'!O52</f>
        <v>5590.692</v>
      </c>
      <c r="U39" s="233"/>
      <c r="V39" s="233">
        <f>'アルミ(月別集計)'!P52</f>
        <v>3625</v>
      </c>
      <c r="W39" s="233"/>
      <c r="X39" s="242">
        <f>'アルミ(月別集計)'!R52</f>
        <v>8069</v>
      </c>
      <c r="Y39" s="233"/>
      <c r="Z39" s="233">
        <f>'アルミ(月別集計)'!S52</f>
        <v>6186</v>
      </c>
      <c r="AA39" s="233"/>
      <c r="AB39" s="134"/>
      <c r="AC39" s="110"/>
      <c r="AD39" s="110"/>
      <c r="AE39" s="110"/>
      <c r="AF39" s="110"/>
      <c r="AG39" s="110"/>
    </row>
    <row r="40" spans="1:33" ht="12.75">
      <c r="A40" s="209" t="s">
        <v>18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0.3156483048192016</v>
      </c>
      <c r="G40" s="11"/>
      <c r="H40" s="10">
        <f>H38/$B$38</f>
        <v>0.032595934908399654</v>
      </c>
      <c r="I40" s="10"/>
      <c r="J40" s="10">
        <f>J38/$D$38</f>
        <v>0.04478858010962766</v>
      </c>
      <c r="K40" s="11"/>
      <c r="L40" s="10">
        <f>L38/$B$38</f>
        <v>0.018148774832361974</v>
      </c>
      <c r="M40" s="10"/>
      <c r="N40" s="10">
        <f>N38/$D$38</f>
        <v>0.03524235104118907</v>
      </c>
      <c r="O40" s="11"/>
      <c r="P40" s="13">
        <f>P38/$B$38</f>
        <v>0.8861693843872073</v>
      </c>
      <c r="Q40" s="10"/>
      <c r="R40" s="10">
        <f>R38/$D$38</f>
        <v>0.843455529627526</v>
      </c>
      <c r="S40" s="11"/>
      <c r="T40" s="10">
        <f>T38/$B$38</f>
        <v>0.02616615487455871</v>
      </c>
      <c r="U40" s="10"/>
      <c r="V40" s="10">
        <f>V38/$D$38</f>
        <v>0.028570255455721238</v>
      </c>
      <c r="W40" s="11"/>
      <c r="X40" s="10">
        <f>X38/$B$38</f>
        <v>0.036911700194272104</v>
      </c>
      <c r="Y40" s="10"/>
      <c r="Z40" s="10">
        <f>Z38/$D$38</f>
        <v>0.047929597416017135</v>
      </c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19</v>
      </c>
      <c r="B41" s="40">
        <f>B38/B39</f>
        <v>1.0042122751740081</v>
      </c>
      <c r="C41" s="40"/>
      <c r="D41" s="40">
        <f>D38/D39</f>
        <v>1.0274937097466643</v>
      </c>
      <c r="E41" s="40"/>
      <c r="F41" s="235">
        <f>F38/F39</f>
        <v>1.0102695763799743</v>
      </c>
      <c r="G41" s="41"/>
      <c r="H41" s="40">
        <f>H38/H39</f>
        <v>1.1035360678925035</v>
      </c>
      <c r="I41" s="40"/>
      <c r="J41" s="40">
        <f aca="true" t="shared" si="14" ref="J41:Z41">J38/J39</f>
        <v>1.1022229706972044</v>
      </c>
      <c r="K41" s="41"/>
      <c r="L41" s="40">
        <f t="shared" si="14"/>
        <v>1.0925553319919517</v>
      </c>
      <c r="M41" s="40"/>
      <c r="N41" s="40">
        <f t="shared" si="14"/>
        <v>1.0906395595086829</v>
      </c>
      <c r="O41" s="41"/>
      <c r="P41" s="235">
        <f t="shared" si="14"/>
        <v>0.9928015511568148</v>
      </c>
      <c r="Q41" s="40"/>
      <c r="R41" s="40">
        <f t="shared" si="14"/>
        <v>1.0123697114555357</v>
      </c>
      <c r="S41" s="41"/>
      <c r="T41" s="40">
        <f t="shared" si="14"/>
        <v>1.1202548807911437</v>
      </c>
      <c r="U41" s="40"/>
      <c r="V41" s="40">
        <f t="shared" si="14"/>
        <v>1.1517241379310346</v>
      </c>
      <c r="W41" s="41"/>
      <c r="X41" s="40">
        <f t="shared" si="14"/>
        <v>1.0949312182426572</v>
      </c>
      <c r="Y41" s="40"/>
      <c r="Z41" s="40">
        <f t="shared" si="14"/>
        <v>1.132234076947947</v>
      </c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4.25">
      <c r="A43" s="110"/>
      <c r="B43" s="254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337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3">
      <selection activeCell="I45" sqref="I45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87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4" max="14" width="8.625" style="0" customWidth="1"/>
    <col min="15" max="15" width="6.125" style="0" customWidth="1"/>
    <col min="16" max="16" width="9.25390625" style="0" bestFit="1" customWidth="1"/>
    <col min="17" max="17" width="7.25390625" style="0" customWidth="1"/>
    <col min="18" max="18" width="9.25390625" style="0" bestFit="1" customWidth="1"/>
    <col min="19" max="19" width="6.125" style="0" customWidth="1"/>
    <col min="20" max="20" width="8.625" style="0" customWidth="1"/>
    <col min="21" max="21" width="6.125" style="0" customWidth="1"/>
    <col min="22" max="22" width="8.625" style="0" customWidth="1"/>
    <col min="23" max="23" width="6.125" style="0" customWidth="1"/>
    <col min="24" max="24" width="8.625" style="0" customWidth="1"/>
    <col min="25" max="25" width="6.125" style="0" customWidth="1"/>
    <col min="26" max="26" width="8.625" style="0" customWidth="1"/>
    <col min="27" max="27" width="6.125" style="0" customWidth="1"/>
  </cols>
  <sheetData>
    <row r="1" spans="1:33" ht="15.75">
      <c r="A1" s="1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39</v>
      </c>
      <c r="C4" s="87"/>
      <c r="D4" s="87"/>
      <c r="E4" s="87"/>
      <c r="F4" s="174" t="s">
        <v>41</v>
      </c>
      <c r="G4" s="88"/>
      <c r="H4" s="87" t="s">
        <v>43</v>
      </c>
      <c r="I4" s="87"/>
      <c r="J4" s="87"/>
      <c r="K4" s="88"/>
      <c r="L4" s="87" t="s">
        <v>45</v>
      </c>
      <c r="M4" s="87"/>
      <c r="N4" s="87"/>
      <c r="O4" s="88"/>
      <c r="P4" s="87" t="s">
        <v>47</v>
      </c>
      <c r="Q4" s="87"/>
      <c r="R4" s="87"/>
      <c r="S4" s="88"/>
      <c r="T4" s="87" t="s">
        <v>49</v>
      </c>
      <c r="U4" s="87"/>
      <c r="V4" s="87"/>
      <c r="W4" s="88"/>
      <c r="X4" s="87" t="s">
        <v>51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53</v>
      </c>
      <c r="C5" s="8" t="s">
        <v>37</v>
      </c>
      <c r="D5" s="176" t="s">
        <v>54</v>
      </c>
      <c r="E5" s="8" t="s">
        <v>37</v>
      </c>
      <c r="F5" s="175" t="s">
        <v>53</v>
      </c>
      <c r="G5" s="9" t="s">
        <v>37</v>
      </c>
      <c r="H5" s="176" t="s">
        <v>53</v>
      </c>
      <c r="I5" s="8" t="s">
        <v>37</v>
      </c>
      <c r="J5" s="176" t="s">
        <v>54</v>
      </c>
      <c r="K5" s="9" t="s">
        <v>37</v>
      </c>
      <c r="L5" s="176" t="s">
        <v>53</v>
      </c>
      <c r="M5" s="8" t="s">
        <v>37</v>
      </c>
      <c r="N5" s="176" t="s">
        <v>54</v>
      </c>
      <c r="O5" s="9" t="s">
        <v>37</v>
      </c>
      <c r="P5" s="176" t="s">
        <v>53</v>
      </c>
      <c r="Q5" s="8" t="s">
        <v>37</v>
      </c>
      <c r="R5" s="176" t="s">
        <v>54</v>
      </c>
      <c r="S5" s="9" t="s">
        <v>37</v>
      </c>
      <c r="T5" s="176" t="s">
        <v>53</v>
      </c>
      <c r="U5" s="8" t="s">
        <v>37</v>
      </c>
      <c r="V5" s="176" t="s">
        <v>54</v>
      </c>
      <c r="W5" s="9" t="s">
        <v>37</v>
      </c>
      <c r="X5" s="176" t="s">
        <v>53</v>
      </c>
      <c r="Y5" s="8" t="s">
        <v>37</v>
      </c>
      <c r="Z5" s="176" t="s">
        <v>54</v>
      </c>
      <c r="AA5" s="9" t="s">
        <v>37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'亜鉛(月別集計)'!A20</f>
        <v>令和2年１月</v>
      </c>
      <c r="B7" s="51">
        <f>+'亜鉛(月別集計)'!C20</f>
        <v>1408</v>
      </c>
      <c r="C7" s="221">
        <v>1.1008600469116496</v>
      </c>
      <c r="D7" s="51">
        <f>+'亜鉛(月別集計)'!D20</f>
        <v>2472.712</v>
      </c>
      <c r="E7" s="221"/>
      <c r="F7" s="220">
        <f>+'亜鉛(月別集計)'!E20</f>
        <v>593.065</v>
      </c>
      <c r="G7" s="222"/>
      <c r="H7" s="236" t="s">
        <v>67</v>
      </c>
      <c r="I7" s="237" t="s">
        <v>65</v>
      </c>
      <c r="J7" s="236" t="s">
        <v>67</v>
      </c>
      <c r="K7" s="238" t="s">
        <v>65</v>
      </c>
      <c r="L7" s="236" t="s">
        <v>67</v>
      </c>
      <c r="M7" s="237" t="s">
        <v>65</v>
      </c>
      <c r="N7" s="236" t="s">
        <v>67</v>
      </c>
      <c r="O7" s="238" t="s">
        <v>65</v>
      </c>
      <c r="P7" s="51">
        <f>+'亜鉛(月別集計)'!L20</f>
        <v>725</v>
      </c>
      <c r="Q7" s="221">
        <v>1.2564991334488735</v>
      </c>
      <c r="R7" s="51">
        <f>+'亜鉛(月別集計)'!M20</f>
        <v>1745</v>
      </c>
      <c r="S7" s="222"/>
      <c r="T7" s="236" t="s">
        <v>67</v>
      </c>
      <c r="U7" s="237" t="s">
        <v>65</v>
      </c>
      <c r="V7" s="236" t="s">
        <v>67</v>
      </c>
      <c r="W7" s="238" t="s">
        <v>65</v>
      </c>
      <c r="X7" s="236" t="s">
        <v>67</v>
      </c>
      <c r="Y7" s="237" t="s">
        <v>65</v>
      </c>
      <c r="Z7" s="236" t="s">
        <v>67</v>
      </c>
      <c r="AA7" s="238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'亜鉛(月別集計)'!A21</f>
        <v>２月</v>
      </c>
      <c r="B8" s="36">
        <f>+'亜鉛(月別集計)'!C21</f>
        <v>1624</v>
      </c>
      <c r="C8" s="218">
        <v>0.9870126397178992</v>
      </c>
      <c r="D8" s="36">
        <f>+'亜鉛(月別集計)'!D21</f>
        <v>2585.063</v>
      </c>
      <c r="E8" s="218"/>
      <c r="F8" s="50">
        <f>+'亜鉛(月別集計)'!E21</f>
        <v>788.029</v>
      </c>
      <c r="G8" s="219"/>
      <c r="H8" s="36"/>
      <c r="I8" s="218"/>
      <c r="J8" s="36"/>
      <c r="K8" s="219"/>
      <c r="L8" s="36"/>
      <c r="M8" s="218"/>
      <c r="N8" s="36"/>
      <c r="O8" s="219"/>
      <c r="P8" s="36">
        <f>+'亜鉛(月別集計)'!L21</f>
        <v>890</v>
      </c>
      <c r="Q8" s="230">
        <v>1.2678062678062678</v>
      </c>
      <c r="R8" s="36">
        <f>+'亜鉛(月別集計)'!M21</f>
        <v>1818</v>
      </c>
      <c r="S8" s="229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'亜鉛(月別集計)'!A22</f>
        <v>３月</v>
      </c>
      <c r="B9" s="51">
        <f>+'亜鉛(月別集計)'!C22</f>
        <v>1321</v>
      </c>
      <c r="C9" s="221">
        <v>0.7217305360857073</v>
      </c>
      <c r="D9" s="51">
        <f>+'亜鉛(月別集計)'!D22</f>
        <v>2286.465</v>
      </c>
      <c r="E9" s="221"/>
      <c r="F9" s="220">
        <f>+'亜鉛(月別集計)'!E22</f>
        <v>508.147</v>
      </c>
      <c r="G9" s="222"/>
      <c r="H9" s="51"/>
      <c r="I9" s="221"/>
      <c r="J9" s="51"/>
      <c r="K9" s="222"/>
      <c r="L9" s="51"/>
      <c r="M9" s="221"/>
      <c r="N9" s="51"/>
      <c r="O9" s="222"/>
      <c r="P9" s="51">
        <f>+'亜鉛(月別集計)'!L22</f>
        <v>722</v>
      </c>
      <c r="Q9" s="221">
        <v>0.6381288614298323</v>
      </c>
      <c r="R9" s="51">
        <f>+'亜鉛(月別集計)'!M22</f>
        <v>1608</v>
      </c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'亜鉛(月別集計)'!A23</f>
        <v>４月</v>
      </c>
      <c r="B10" s="36">
        <f>+'亜鉛(月別集計)'!C23</f>
        <v>1084</v>
      </c>
      <c r="C10" s="218">
        <v>0.7359131025118805</v>
      </c>
      <c r="D10" s="36">
        <f>+'亜鉛(月別集計)'!D23</f>
        <v>2158.143</v>
      </c>
      <c r="E10" s="218"/>
      <c r="F10" s="50">
        <f>+'亜鉛(月別集計)'!E23</f>
        <v>377.907</v>
      </c>
      <c r="G10" s="219"/>
      <c r="H10" s="36"/>
      <c r="I10" s="218"/>
      <c r="J10" s="36"/>
      <c r="K10" s="219"/>
      <c r="L10" s="36"/>
      <c r="M10" s="218"/>
      <c r="N10" s="36"/>
      <c r="O10" s="219"/>
      <c r="P10" s="36">
        <f>+'亜鉛(月別集計)'!L23</f>
        <v>465</v>
      </c>
      <c r="Q10" s="230">
        <v>0.6540921552547513</v>
      </c>
      <c r="R10" s="36">
        <f>+'亜鉛(月別集計)'!M23</f>
        <v>1416</v>
      </c>
      <c r="S10" s="229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'亜鉛(月別集計)'!A24</f>
        <v>５月</v>
      </c>
      <c r="B11" s="51">
        <f>+'亜鉛(月別集計)'!C24</f>
        <v>583.505</v>
      </c>
      <c r="C11" s="221">
        <v>0.409250175192712</v>
      </c>
      <c r="D11" s="51">
        <f>+'亜鉛(月別集計)'!D24</f>
        <v>1609.708</v>
      </c>
      <c r="E11" s="221"/>
      <c r="F11" s="220">
        <f>+'亜鉛(月別集計)'!E24</f>
        <v>133.787</v>
      </c>
      <c r="G11" s="222"/>
      <c r="H11" s="51"/>
      <c r="I11" s="221"/>
      <c r="J11" s="51"/>
      <c r="K11" s="222"/>
      <c r="L11" s="51"/>
      <c r="M11" s="221"/>
      <c r="N11" s="51"/>
      <c r="O11" s="222"/>
      <c r="P11" s="51">
        <f>+'亜鉛(月別集計)'!L24</f>
        <v>276.145</v>
      </c>
      <c r="Q11" s="221">
        <v>0.3782808219178082</v>
      </c>
      <c r="R11" s="51">
        <f>+'亜鉛(月別集計)'!M24</f>
        <v>1080.749</v>
      </c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'亜鉛(月別集計)'!A25</f>
        <v>６月</v>
      </c>
      <c r="B12" s="36">
        <f>+'亜鉛(月別集計)'!C25</f>
        <v>954.136</v>
      </c>
      <c r="C12" s="218">
        <v>0.6263952724885096</v>
      </c>
      <c r="D12" s="36">
        <f>+'亜鉛(月別集計)'!D25</f>
        <v>1729.343</v>
      </c>
      <c r="E12" s="218"/>
      <c r="F12" s="50">
        <f>+'亜鉛(月別集計)'!E25</f>
        <v>426.08</v>
      </c>
      <c r="G12" s="219"/>
      <c r="H12" s="36"/>
      <c r="I12" s="218"/>
      <c r="J12" s="36"/>
      <c r="K12" s="219"/>
      <c r="L12" s="36"/>
      <c r="M12" s="218"/>
      <c r="N12" s="36"/>
      <c r="O12" s="219"/>
      <c r="P12" s="36">
        <f>+'亜鉛(月別集計)'!L25</f>
        <v>696.227</v>
      </c>
      <c r="Q12" s="230">
        <v>0.9357889784946236</v>
      </c>
      <c r="R12" s="36">
        <f>+'亜鉛(月別集計)'!M25</f>
        <v>1234.668</v>
      </c>
      <c r="S12" s="22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'亜鉛(月別集計)'!A26</f>
        <v>７月</v>
      </c>
      <c r="B13" s="51">
        <f>+'亜鉛(月別集計)'!C26</f>
        <v>777.849</v>
      </c>
      <c r="C13" s="221">
        <v>0.4983984625240231</v>
      </c>
      <c r="D13" s="51">
        <f>+'亜鉛(月別集計)'!D26</f>
        <v>1466.105</v>
      </c>
      <c r="E13" s="221"/>
      <c r="F13" s="220">
        <f>+'亜鉛(月別集計)'!E26</f>
        <v>74.797</v>
      </c>
      <c r="G13" s="222"/>
      <c r="H13" s="51"/>
      <c r="I13" s="221"/>
      <c r="J13" s="51"/>
      <c r="K13" s="222"/>
      <c r="L13" s="51"/>
      <c r="M13" s="221"/>
      <c r="N13" s="51"/>
      <c r="O13" s="222"/>
      <c r="P13" s="51">
        <f>+'亜鉛(月別集計)'!L26</f>
        <v>523.535</v>
      </c>
      <c r="Q13" s="221">
        <v>0.6269880239520957</v>
      </c>
      <c r="R13" s="51">
        <f>+'亜鉛(月別集計)'!M26</f>
        <v>990.087</v>
      </c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'亜鉛(月別集計)'!A27</f>
        <v>８月</v>
      </c>
      <c r="B14" s="36">
        <f>+'亜鉛(月別集計)'!C27</f>
        <v>749.345</v>
      </c>
      <c r="C14" s="218">
        <v>0.5774865073245952</v>
      </c>
      <c r="D14" s="36">
        <f>+'亜鉛(月別集計)'!D27</f>
        <v>1664.312</v>
      </c>
      <c r="E14" s="218"/>
      <c r="F14" s="50">
        <f>+'亜鉛(月別集計)'!E27</f>
        <v>160.751</v>
      </c>
      <c r="G14" s="219"/>
      <c r="H14" s="36"/>
      <c r="I14" s="218"/>
      <c r="J14" s="36"/>
      <c r="K14" s="219"/>
      <c r="L14" s="36"/>
      <c r="M14" s="218"/>
      <c r="N14" s="36"/>
      <c r="O14" s="219"/>
      <c r="P14" s="36">
        <f>+'亜鉛(月別集計)'!L27</f>
        <v>415.618</v>
      </c>
      <c r="Q14" s="230">
        <v>0.6094105571847507</v>
      </c>
      <c r="R14" s="36">
        <f>+'亜鉛(月別集計)'!M27</f>
        <v>1200.213</v>
      </c>
      <c r="S14" s="22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'亜鉛(月別集計)'!A28</f>
        <v>９月</v>
      </c>
      <c r="B15" s="51">
        <f>+'亜鉛(月別集計)'!C28</f>
        <v>1536.421</v>
      </c>
      <c r="C15" s="221">
        <v>1.039945836154367</v>
      </c>
      <c r="D15" s="51">
        <f>+'亜鉛(月別集計)'!D28</f>
        <v>2665.717</v>
      </c>
      <c r="E15" s="221"/>
      <c r="F15" s="220">
        <f>+'亜鉛(月別集計)'!E28</f>
        <v>783.959</v>
      </c>
      <c r="G15" s="222"/>
      <c r="H15" s="51"/>
      <c r="I15" s="221"/>
      <c r="J15" s="51"/>
      <c r="K15" s="222"/>
      <c r="L15" s="51"/>
      <c r="M15" s="221"/>
      <c r="N15" s="51"/>
      <c r="O15" s="222"/>
      <c r="P15" s="51">
        <f>+'亜鉛(月別集計)'!L28</f>
        <v>934.468</v>
      </c>
      <c r="Q15" s="221">
        <v>1.2088848641655885</v>
      </c>
      <c r="R15" s="51">
        <f>+'亜鉛(月別集計)'!M28</f>
        <v>2027.161</v>
      </c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'亜鉛(月別集計)'!A29</f>
        <v>１０月</v>
      </c>
      <c r="B16" s="36">
        <f>+'亜鉛(月別集計)'!C29</f>
        <v>1270.932</v>
      </c>
      <c r="C16" s="218">
        <v>0.875947622329428</v>
      </c>
      <c r="D16" s="36">
        <f>+'亜鉛(月別集計)'!D29</f>
        <v>2381.541</v>
      </c>
      <c r="E16" s="218"/>
      <c r="F16" s="50">
        <f>+'亜鉛(月別集計)'!E29</f>
        <v>449.19</v>
      </c>
      <c r="G16" s="219"/>
      <c r="H16" s="36"/>
      <c r="I16" s="218"/>
      <c r="J16" s="36"/>
      <c r="K16" s="219"/>
      <c r="L16" s="36"/>
      <c r="M16" s="218"/>
      <c r="N16" s="36"/>
      <c r="O16" s="219"/>
      <c r="P16" s="36">
        <f>+'亜鉛(月別集計)'!L29</f>
        <v>636.1</v>
      </c>
      <c r="Q16" s="230">
        <v>0.8239637305699482</v>
      </c>
      <c r="R16" s="36">
        <f>+'亜鉛(月別集計)'!M29</f>
        <v>1734.746</v>
      </c>
      <c r="S16" s="22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'亜鉛(月別集計)'!A30</f>
        <v>１１月</v>
      </c>
      <c r="B17" s="51">
        <f>+'亜鉛(月別集計)'!C30</f>
        <v>1460.444</v>
      </c>
      <c r="C17" s="221">
        <v>1.0488505747126438</v>
      </c>
      <c r="D17" s="51">
        <f>+'亜鉛(月別集計)'!D30</f>
        <v>2479.662</v>
      </c>
      <c r="E17" s="221"/>
      <c r="F17" s="220">
        <f>+'亜鉛(月別集計)'!E30</f>
        <v>636.214</v>
      </c>
      <c r="G17" s="222"/>
      <c r="H17" s="51"/>
      <c r="I17" s="221"/>
      <c r="J17" s="51"/>
      <c r="K17" s="222"/>
      <c r="L17" s="51"/>
      <c r="M17" s="221"/>
      <c r="N17" s="51"/>
      <c r="O17" s="222"/>
      <c r="P17" s="51">
        <f>+'亜鉛(月別集計)'!L30</f>
        <v>803.141</v>
      </c>
      <c r="Q17" s="221">
        <v>1.0971871584699453</v>
      </c>
      <c r="R17" s="51">
        <f>+'亜鉛(月別集計)'!M30</f>
        <v>1799.803</v>
      </c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'亜鉛(月別集計)'!A31</f>
        <v>１２月</v>
      </c>
      <c r="B18" s="223">
        <f>+'亜鉛(月別集計)'!C31</f>
        <v>1164.657</v>
      </c>
      <c r="C18" s="40">
        <v>0.8687546607009694</v>
      </c>
      <c r="D18" s="223">
        <f>+'亜鉛(月別集計)'!D31</f>
        <v>2724.008</v>
      </c>
      <c r="E18" s="40"/>
      <c r="F18" s="224">
        <f>+'亜鉛(月別集計)'!E31</f>
        <v>370.591</v>
      </c>
      <c r="G18" s="41"/>
      <c r="H18" s="223"/>
      <c r="I18" s="40"/>
      <c r="J18" s="223"/>
      <c r="K18" s="41"/>
      <c r="L18" s="223"/>
      <c r="M18" s="40"/>
      <c r="N18" s="223"/>
      <c r="O18" s="41"/>
      <c r="P18" s="223">
        <f>+'亜鉛(月別集計)'!L31</f>
        <v>571.661</v>
      </c>
      <c r="Q18" s="232">
        <v>0.8444032496307237</v>
      </c>
      <c r="R18" s="223">
        <f>+'亜鉛(月別集計)'!M31</f>
        <v>2040.432</v>
      </c>
      <c r="S18" s="23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36"/>
      <c r="C19" s="218"/>
      <c r="D19" s="36"/>
      <c r="E19" s="218"/>
      <c r="F19" s="50"/>
      <c r="G19" s="219"/>
      <c r="H19" s="36"/>
      <c r="I19" s="218"/>
      <c r="J19" s="36"/>
      <c r="K19" s="219"/>
      <c r="L19" s="36"/>
      <c r="M19" s="218"/>
      <c r="N19" s="36"/>
      <c r="O19" s="219"/>
      <c r="P19" s="36"/>
      <c r="Q19" s="230"/>
      <c r="R19" s="36"/>
      <c r="S19" s="229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56</v>
      </c>
      <c r="B20" s="226">
        <f>SUM(B7:B18)</f>
        <v>13934.288999999999</v>
      </c>
      <c r="C20" s="239"/>
      <c r="D20" s="226">
        <f>SUM(D7:D18)</f>
        <v>26222.779000000002</v>
      </c>
      <c r="E20" s="239"/>
      <c r="F20" s="240">
        <f>SUM(F7:F18)</f>
        <v>5302.517</v>
      </c>
      <c r="G20" s="241"/>
      <c r="H20" s="226"/>
      <c r="I20" s="239"/>
      <c r="J20" s="226"/>
      <c r="K20" s="241"/>
      <c r="L20" s="226"/>
      <c r="M20" s="239"/>
      <c r="N20" s="226"/>
      <c r="O20" s="241"/>
      <c r="P20" s="226">
        <f>SUM(P7:P18)</f>
        <v>7658.895</v>
      </c>
      <c r="Q20" s="239"/>
      <c r="R20" s="226">
        <f>SUM(R7:R18)</f>
        <v>18694.859</v>
      </c>
      <c r="S20" s="241"/>
      <c r="T20" s="97"/>
      <c r="U20" s="227"/>
      <c r="V20" s="97"/>
      <c r="W20" s="228"/>
      <c r="X20" s="97"/>
      <c r="Y20" s="227"/>
      <c r="Z20" s="97"/>
      <c r="AA20" s="228"/>
      <c r="AB20" s="110"/>
      <c r="AC20" s="110"/>
      <c r="AD20" s="110"/>
      <c r="AE20" s="110"/>
      <c r="AF20" s="110"/>
      <c r="AG20" s="110"/>
    </row>
    <row r="21" spans="1:33" ht="12.75">
      <c r="A21" s="134" t="s">
        <v>105</v>
      </c>
      <c r="B21" s="36">
        <f>'亜鉛(月別集計)'!C34</f>
        <v>17544</v>
      </c>
      <c r="C21" s="218"/>
      <c r="D21" s="36">
        <f>'亜鉛(月別集計)'!D34</f>
        <v>31784</v>
      </c>
      <c r="E21" s="218"/>
      <c r="F21" s="50">
        <f>'亜鉛(月別集計)'!E34</f>
        <v>7516</v>
      </c>
      <c r="G21" s="219"/>
      <c r="H21" s="36"/>
      <c r="I21" s="218"/>
      <c r="J21" s="36"/>
      <c r="K21" s="219"/>
      <c r="L21" s="36"/>
      <c r="M21" s="218"/>
      <c r="N21" s="36"/>
      <c r="O21" s="219"/>
      <c r="P21" s="36">
        <f>'亜鉛(月別集計)'!L34</f>
        <v>9067</v>
      </c>
      <c r="Q21" s="230"/>
      <c r="R21" s="36">
        <f>'亜鉛(月別集計)'!M34</f>
        <v>23035</v>
      </c>
      <c r="S21" s="229"/>
      <c r="T21" s="36"/>
      <c r="U21" s="36"/>
      <c r="V21" s="36"/>
      <c r="W21" s="37"/>
      <c r="X21" s="36"/>
      <c r="Y21" s="36"/>
      <c r="Z21" s="36"/>
      <c r="AA21" s="37"/>
      <c r="AB21" s="110"/>
      <c r="AC21" s="110"/>
      <c r="AD21" s="110"/>
      <c r="AE21" s="110"/>
      <c r="AF21" s="110"/>
      <c r="AG21" s="110"/>
    </row>
    <row r="22" spans="1:33" ht="12.75">
      <c r="A22" s="209" t="s">
        <v>55</v>
      </c>
      <c r="B22" s="10">
        <v>1</v>
      </c>
      <c r="C22" s="10"/>
      <c r="D22" s="10">
        <v>1</v>
      </c>
      <c r="E22" s="11"/>
      <c r="F22" s="10">
        <f>F20/$B$20</f>
        <v>0.3805373205622476</v>
      </c>
      <c r="G22" s="11"/>
      <c r="H22" s="10"/>
      <c r="I22" s="10"/>
      <c r="J22" s="10"/>
      <c r="K22" s="11"/>
      <c r="L22" s="10"/>
      <c r="M22" s="10"/>
      <c r="N22" s="10"/>
      <c r="O22" s="11"/>
      <c r="P22" s="10">
        <f>P20/$B$20</f>
        <v>0.5496437600799008</v>
      </c>
      <c r="Q22" s="10"/>
      <c r="R22" s="10">
        <f>R20/$D$20</f>
        <v>0.7129244005755454</v>
      </c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34" t="s">
        <v>57</v>
      </c>
      <c r="B23" s="40">
        <f>B20/B21</f>
        <v>0.7942481190150478</v>
      </c>
      <c r="C23" s="40"/>
      <c r="D23" s="40">
        <f>D20/D21</f>
        <v>0.8250308016612132</v>
      </c>
      <c r="E23" s="41"/>
      <c r="F23" s="40">
        <f>F20/F21</f>
        <v>0.7054972059606174</v>
      </c>
      <c r="G23" s="4"/>
      <c r="H23" s="3"/>
      <c r="I23" s="3"/>
      <c r="J23" s="3"/>
      <c r="K23" s="4"/>
      <c r="L23" s="3"/>
      <c r="M23" s="3"/>
      <c r="N23" s="3"/>
      <c r="O23" s="4"/>
      <c r="P23" s="235">
        <f>P20/P21</f>
        <v>0.8447000110290064</v>
      </c>
      <c r="Q23" s="40"/>
      <c r="R23" s="40">
        <f>R20/R21</f>
        <v>0.8115849359670068</v>
      </c>
      <c r="S23" s="4"/>
      <c r="T23" s="3"/>
      <c r="U23" s="3"/>
      <c r="V23" s="3"/>
      <c r="W23" s="4"/>
      <c r="X23" s="3"/>
      <c r="Y23" s="3"/>
      <c r="Z23" s="3"/>
      <c r="AA23" s="4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'亜鉛(月別集計)'!A38</f>
        <v>令和3年１月</v>
      </c>
      <c r="B25" s="51">
        <f>+'亜鉛(月別集計)'!C38</f>
        <v>1166</v>
      </c>
      <c r="C25" s="221">
        <f>B25/B7</f>
        <v>0.828125</v>
      </c>
      <c r="D25" s="51">
        <f>+'亜鉛(月別集計)'!D38</f>
        <v>2340</v>
      </c>
      <c r="E25" s="221">
        <f aca="true" t="shared" si="0" ref="E25:E36">D25/D7</f>
        <v>0.9463293743873123</v>
      </c>
      <c r="F25" s="220">
        <f>+'亜鉛(月別集計)'!E38</f>
        <v>465</v>
      </c>
      <c r="G25" s="222">
        <f aca="true" t="shared" si="1" ref="G25:G36">F25/F7</f>
        <v>0.784062455211486</v>
      </c>
      <c r="H25" s="171" t="s">
        <v>61</v>
      </c>
      <c r="I25" s="217" t="s">
        <v>60</v>
      </c>
      <c r="J25" s="171" t="s">
        <v>61</v>
      </c>
      <c r="K25" s="217" t="s">
        <v>65</v>
      </c>
      <c r="L25" s="215" t="s">
        <v>61</v>
      </c>
      <c r="M25" s="217" t="s">
        <v>60</v>
      </c>
      <c r="N25" s="171" t="s">
        <v>61</v>
      </c>
      <c r="O25" s="216" t="s">
        <v>60</v>
      </c>
      <c r="P25" s="51">
        <f>+'亜鉛(月別集計)'!L38</f>
        <v>530.128</v>
      </c>
      <c r="Q25" s="221">
        <f aca="true" t="shared" si="2" ref="Q25:Q36">P25/P7</f>
        <v>0.7312110344827587</v>
      </c>
      <c r="R25" s="51">
        <f>+'亜鉛(月別集計)'!M38</f>
        <v>1664</v>
      </c>
      <c r="S25" s="222">
        <f aca="true" t="shared" si="3" ref="S25:S36">R25/R7</f>
        <v>0.9535816618911175</v>
      </c>
      <c r="T25" s="171" t="s">
        <v>61</v>
      </c>
      <c r="U25" s="217" t="s">
        <v>60</v>
      </c>
      <c r="V25" s="171" t="s">
        <v>61</v>
      </c>
      <c r="W25" s="217" t="s">
        <v>60</v>
      </c>
      <c r="X25" s="215" t="s">
        <v>61</v>
      </c>
      <c r="Y25" s="217" t="s">
        <v>60</v>
      </c>
      <c r="Z25" s="171" t="s">
        <v>61</v>
      </c>
      <c r="AA25" s="216" t="s">
        <v>60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'亜鉛(月別集計)'!A39</f>
        <v>２月</v>
      </c>
      <c r="B26" s="36">
        <f>+'亜鉛(月別集計)'!C39</f>
        <v>1299</v>
      </c>
      <c r="C26" s="230">
        <f aca="true" t="shared" si="4" ref="C26:C36">B26/B8</f>
        <v>0.7998768472906403</v>
      </c>
      <c r="D26" s="36">
        <f>+'亜鉛(月別集計)'!D39</f>
        <v>2507</v>
      </c>
      <c r="E26" s="230">
        <f t="shared" si="0"/>
        <v>0.969802283348607</v>
      </c>
      <c r="F26" s="50">
        <f>+'亜鉛(月別集計)'!E39</f>
        <v>499</v>
      </c>
      <c r="G26" s="229">
        <f t="shared" si="1"/>
        <v>0.6332254269830171</v>
      </c>
      <c r="H26" s="36"/>
      <c r="I26" s="230"/>
      <c r="J26" s="36"/>
      <c r="K26" s="229"/>
      <c r="L26" s="36"/>
      <c r="M26" s="230"/>
      <c r="N26" s="36"/>
      <c r="O26" s="229"/>
      <c r="P26" s="36">
        <f>+'亜鉛(月別集計)'!L39</f>
        <v>553.626</v>
      </c>
      <c r="Q26" s="230">
        <f t="shared" si="2"/>
        <v>0.6220516853932584</v>
      </c>
      <c r="R26" s="36">
        <f>+'亜鉛(月別集計)'!M39</f>
        <v>1729</v>
      </c>
      <c r="S26" s="229">
        <f t="shared" si="3"/>
        <v>0.9510451045104511</v>
      </c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'亜鉛(月別集計)'!A40</f>
        <v>３月</v>
      </c>
      <c r="B27" s="51">
        <f>+'亜鉛(月別集計)'!C40</f>
        <v>1873</v>
      </c>
      <c r="C27" s="221">
        <f t="shared" si="4"/>
        <v>1.4178652535957608</v>
      </c>
      <c r="D27" s="51">
        <f>+'亜鉛(月別集計)'!D40</f>
        <v>3328</v>
      </c>
      <c r="E27" s="221">
        <f t="shared" si="0"/>
        <v>1.455521952008887</v>
      </c>
      <c r="F27" s="220">
        <f>+'亜鉛(月別集計)'!E40</f>
        <v>987</v>
      </c>
      <c r="G27" s="222">
        <f t="shared" si="1"/>
        <v>1.9423513274702007</v>
      </c>
      <c r="H27" s="51"/>
      <c r="I27" s="221"/>
      <c r="J27" s="51"/>
      <c r="K27" s="222"/>
      <c r="L27" s="51"/>
      <c r="M27" s="221"/>
      <c r="N27" s="51"/>
      <c r="O27" s="222"/>
      <c r="P27" s="51">
        <f>+'亜鉛(月別集計)'!L40</f>
        <v>1108.86</v>
      </c>
      <c r="Q27" s="221">
        <f t="shared" si="2"/>
        <v>1.5358171745152354</v>
      </c>
      <c r="R27" s="51">
        <f>+'亜鉛(月別集計)'!M40</f>
        <v>2452</v>
      </c>
      <c r="S27" s="222">
        <f t="shared" si="3"/>
        <v>1.5248756218905473</v>
      </c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'亜鉛(月別集計)'!A41</f>
        <v>４月</v>
      </c>
      <c r="B28" s="36">
        <f>+'亜鉛(月別集計)'!C41</f>
        <v>0</v>
      </c>
      <c r="C28" s="230">
        <f t="shared" si="4"/>
        <v>0</v>
      </c>
      <c r="D28" s="36">
        <f>+'亜鉛(月別集計)'!D41</f>
        <v>0</v>
      </c>
      <c r="E28" s="230">
        <f t="shared" si="0"/>
        <v>0</v>
      </c>
      <c r="F28" s="50">
        <f>+'亜鉛(月別集計)'!E41</f>
        <v>0</v>
      </c>
      <c r="G28" s="229">
        <f t="shared" si="1"/>
        <v>0</v>
      </c>
      <c r="H28" s="36"/>
      <c r="I28" s="230"/>
      <c r="J28" s="36"/>
      <c r="K28" s="229"/>
      <c r="L28" s="36"/>
      <c r="M28" s="230"/>
      <c r="N28" s="36"/>
      <c r="O28" s="229"/>
      <c r="P28" s="36">
        <f>+'亜鉛(月別集計)'!L41</f>
        <v>0</v>
      </c>
      <c r="Q28" s="230">
        <f t="shared" si="2"/>
        <v>0</v>
      </c>
      <c r="R28" s="36">
        <f>+'亜鉛(月別集計)'!M41</f>
        <v>0</v>
      </c>
      <c r="S28" s="229">
        <f t="shared" si="3"/>
        <v>0</v>
      </c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'亜鉛(月別集計)'!A42</f>
        <v>５月</v>
      </c>
      <c r="B29" s="51">
        <f>+'亜鉛(月別集計)'!C42</f>
        <v>0</v>
      </c>
      <c r="C29" s="221">
        <f t="shared" si="4"/>
        <v>0</v>
      </c>
      <c r="D29" s="51">
        <f>+'亜鉛(月別集計)'!D42</f>
        <v>0</v>
      </c>
      <c r="E29" s="221">
        <f t="shared" si="0"/>
        <v>0</v>
      </c>
      <c r="F29" s="220">
        <f>+'亜鉛(月別集計)'!E42</f>
        <v>0</v>
      </c>
      <c r="G29" s="222">
        <f t="shared" si="1"/>
        <v>0</v>
      </c>
      <c r="H29" s="51"/>
      <c r="I29" s="221"/>
      <c r="J29" s="51"/>
      <c r="K29" s="222"/>
      <c r="L29" s="51"/>
      <c r="M29" s="221"/>
      <c r="N29" s="51"/>
      <c r="O29" s="222"/>
      <c r="P29" s="51">
        <f>+'亜鉛(月別集計)'!L42</f>
        <v>0</v>
      </c>
      <c r="Q29" s="221">
        <f t="shared" si="2"/>
        <v>0</v>
      </c>
      <c r="R29" s="51">
        <f>+'亜鉛(月別集計)'!M42</f>
        <v>0</v>
      </c>
      <c r="S29" s="222">
        <f t="shared" si="3"/>
        <v>0</v>
      </c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'亜鉛(月別集計)'!A43</f>
        <v>６月</v>
      </c>
      <c r="B30" s="36">
        <f>+'亜鉛(月別集計)'!C43</f>
        <v>0</v>
      </c>
      <c r="C30" s="230">
        <f t="shared" si="4"/>
        <v>0</v>
      </c>
      <c r="D30" s="36">
        <f>+'亜鉛(月別集計)'!D43</f>
        <v>0</v>
      </c>
      <c r="E30" s="230">
        <f t="shared" si="0"/>
        <v>0</v>
      </c>
      <c r="F30" s="50">
        <f>+'亜鉛(月別集計)'!E43</f>
        <v>0</v>
      </c>
      <c r="G30" s="229">
        <f t="shared" si="1"/>
        <v>0</v>
      </c>
      <c r="H30" s="36"/>
      <c r="I30" s="230"/>
      <c r="J30" s="36"/>
      <c r="K30" s="229"/>
      <c r="L30" s="36"/>
      <c r="M30" s="230"/>
      <c r="N30" s="36"/>
      <c r="O30" s="229"/>
      <c r="P30" s="36">
        <f>+'亜鉛(月別集計)'!L43</f>
        <v>0</v>
      </c>
      <c r="Q30" s="230">
        <f t="shared" si="2"/>
        <v>0</v>
      </c>
      <c r="R30" s="36">
        <f>+'亜鉛(月別集計)'!M43</f>
        <v>0</v>
      </c>
      <c r="S30" s="229">
        <f t="shared" si="3"/>
        <v>0</v>
      </c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'亜鉛(月別集計)'!A44</f>
        <v>７月</v>
      </c>
      <c r="B31" s="51">
        <f>+'亜鉛(月別集計)'!C44</f>
        <v>0</v>
      </c>
      <c r="C31" s="221">
        <f t="shared" si="4"/>
        <v>0</v>
      </c>
      <c r="D31" s="51">
        <f>+'亜鉛(月別集計)'!D44</f>
        <v>0</v>
      </c>
      <c r="E31" s="221">
        <f t="shared" si="0"/>
        <v>0</v>
      </c>
      <c r="F31" s="220">
        <f>+'亜鉛(月別集計)'!E44</f>
        <v>0</v>
      </c>
      <c r="G31" s="222">
        <f t="shared" si="1"/>
        <v>0</v>
      </c>
      <c r="H31" s="51"/>
      <c r="I31" s="221"/>
      <c r="J31" s="51"/>
      <c r="K31" s="222"/>
      <c r="L31" s="51"/>
      <c r="M31" s="221"/>
      <c r="N31" s="51"/>
      <c r="O31" s="222"/>
      <c r="P31" s="51">
        <f>+'亜鉛(月別集計)'!L44</f>
        <v>0</v>
      </c>
      <c r="Q31" s="221">
        <f t="shared" si="2"/>
        <v>0</v>
      </c>
      <c r="R31" s="51">
        <f>+'亜鉛(月別集計)'!M44</f>
        <v>0</v>
      </c>
      <c r="S31" s="222">
        <f t="shared" si="3"/>
        <v>0</v>
      </c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'亜鉛(月別集計)'!A45</f>
        <v>８月</v>
      </c>
      <c r="B32" s="36">
        <f>+'亜鉛(月別集計)'!C45</f>
        <v>0</v>
      </c>
      <c r="C32" s="230">
        <f t="shared" si="4"/>
        <v>0</v>
      </c>
      <c r="D32" s="36">
        <f>+'亜鉛(月別集計)'!D45</f>
        <v>0</v>
      </c>
      <c r="E32" s="230">
        <f t="shared" si="0"/>
        <v>0</v>
      </c>
      <c r="F32" s="50">
        <f>+'亜鉛(月別集計)'!E45</f>
        <v>0</v>
      </c>
      <c r="G32" s="229">
        <f t="shared" si="1"/>
        <v>0</v>
      </c>
      <c r="H32" s="36"/>
      <c r="I32" s="230"/>
      <c r="J32" s="36"/>
      <c r="K32" s="229"/>
      <c r="L32" s="36"/>
      <c r="M32" s="230"/>
      <c r="N32" s="36"/>
      <c r="O32" s="229"/>
      <c r="P32" s="36">
        <f>+'亜鉛(月別集計)'!L45</f>
        <v>0</v>
      </c>
      <c r="Q32" s="230">
        <f t="shared" si="2"/>
        <v>0</v>
      </c>
      <c r="R32" s="36">
        <f>+'亜鉛(月別集計)'!M45</f>
        <v>0</v>
      </c>
      <c r="S32" s="229">
        <f t="shared" si="3"/>
        <v>0</v>
      </c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'亜鉛(月別集計)'!A46</f>
        <v>９月</v>
      </c>
      <c r="B33" s="51">
        <f>+'亜鉛(月別集計)'!C46</f>
        <v>0</v>
      </c>
      <c r="C33" s="221">
        <f t="shared" si="4"/>
        <v>0</v>
      </c>
      <c r="D33" s="51">
        <f>+'亜鉛(月別集計)'!D46</f>
        <v>0</v>
      </c>
      <c r="E33" s="221">
        <f t="shared" si="0"/>
        <v>0</v>
      </c>
      <c r="F33" s="220">
        <f>+'亜鉛(月別集計)'!E46</f>
        <v>0</v>
      </c>
      <c r="G33" s="222">
        <f t="shared" si="1"/>
        <v>0</v>
      </c>
      <c r="H33" s="51"/>
      <c r="I33" s="221"/>
      <c r="J33" s="51"/>
      <c r="K33" s="222"/>
      <c r="L33" s="51"/>
      <c r="M33" s="221"/>
      <c r="N33" s="51"/>
      <c r="O33" s="222"/>
      <c r="P33" s="51">
        <f>+'亜鉛(月別集計)'!L46</f>
        <v>0</v>
      </c>
      <c r="Q33" s="221">
        <f t="shared" si="2"/>
        <v>0</v>
      </c>
      <c r="R33" s="51">
        <f>+'亜鉛(月別集計)'!M46</f>
        <v>0</v>
      </c>
      <c r="S33" s="222">
        <f t="shared" si="3"/>
        <v>0</v>
      </c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'亜鉛(月別集計)'!A47</f>
        <v>１０月</v>
      </c>
      <c r="B34" s="36">
        <f>+'亜鉛(月別集計)'!C47</f>
        <v>0</v>
      </c>
      <c r="C34" s="230">
        <f t="shared" si="4"/>
        <v>0</v>
      </c>
      <c r="D34" s="36">
        <f>+'亜鉛(月別集計)'!D47</f>
        <v>0</v>
      </c>
      <c r="E34" s="230">
        <f t="shared" si="0"/>
        <v>0</v>
      </c>
      <c r="F34" s="50">
        <f>+'亜鉛(月別集計)'!E47</f>
        <v>0</v>
      </c>
      <c r="G34" s="229">
        <f t="shared" si="1"/>
        <v>0</v>
      </c>
      <c r="H34" s="36"/>
      <c r="I34" s="230"/>
      <c r="J34" s="36"/>
      <c r="K34" s="229"/>
      <c r="L34" s="36"/>
      <c r="M34" s="230"/>
      <c r="N34" s="36"/>
      <c r="O34" s="229"/>
      <c r="P34" s="36">
        <f>+'亜鉛(月別集計)'!L47</f>
        <v>0</v>
      </c>
      <c r="Q34" s="230">
        <f t="shared" si="2"/>
        <v>0</v>
      </c>
      <c r="R34" s="36">
        <f>+'亜鉛(月別集計)'!M47</f>
        <v>0</v>
      </c>
      <c r="S34" s="229">
        <f t="shared" si="3"/>
        <v>0</v>
      </c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'亜鉛(月別集計)'!A48</f>
        <v>１１月</v>
      </c>
      <c r="B35" s="51">
        <f>+'亜鉛(月別集計)'!C48</f>
        <v>0</v>
      </c>
      <c r="C35" s="221">
        <f t="shared" si="4"/>
        <v>0</v>
      </c>
      <c r="D35" s="51">
        <f>+'亜鉛(月別集計)'!D48</f>
        <v>0</v>
      </c>
      <c r="E35" s="221">
        <f t="shared" si="0"/>
        <v>0</v>
      </c>
      <c r="F35" s="220">
        <f>+'亜鉛(月別集計)'!E48</f>
        <v>0</v>
      </c>
      <c r="G35" s="222">
        <f t="shared" si="1"/>
        <v>0</v>
      </c>
      <c r="H35" s="51"/>
      <c r="I35" s="221"/>
      <c r="J35" s="51"/>
      <c r="K35" s="222"/>
      <c r="L35" s="51"/>
      <c r="M35" s="221"/>
      <c r="N35" s="51"/>
      <c r="O35" s="222"/>
      <c r="P35" s="51">
        <f>+'亜鉛(月別集計)'!L48</f>
        <v>0</v>
      </c>
      <c r="Q35" s="221">
        <f t="shared" si="2"/>
        <v>0</v>
      </c>
      <c r="R35" s="51">
        <f>+'亜鉛(月別集計)'!M48</f>
        <v>0</v>
      </c>
      <c r="S35" s="222">
        <f t="shared" si="3"/>
        <v>0</v>
      </c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'亜鉛(月別集計)'!A49</f>
        <v>１２月</v>
      </c>
      <c r="B36" s="223">
        <f>+'亜鉛(月別集計)'!C49</f>
        <v>0</v>
      </c>
      <c r="C36" s="232">
        <f t="shared" si="4"/>
        <v>0</v>
      </c>
      <c r="D36" s="223">
        <f>+'亜鉛(月別集計)'!D49</f>
        <v>0</v>
      </c>
      <c r="E36" s="232">
        <f t="shared" si="0"/>
        <v>0</v>
      </c>
      <c r="F36" s="224">
        <f>+'亜鉛(月別集計)'!E49</f>
        <v>0</v>
      </c>
      <c r="G36" s="231">
        <f t="shared" si="1"/>
        <v>0</v>
      </c>
      <c r="H36" s="223"/>
      <c r="I36" s="232"/>
      <c r="J36" s="223"/>
      <c r="K36" s="231"/>
      <c r="L36" s="223"/>
      <c r="M36" s="232"/>
      <c r="N36" s="223"/>
      <c r="O36" s="231"/>
      <c r="P36" s="223">
        <f>+'亜鉛(月別集計)'!L49</f>
        <v>0</v>
      </c>
      <c r="Q36" s="232">
        <f t="shared" si="2"/>
        <v>0</v>
      </c>
      <c r="R36" s="223">
        <f>+'亜鉛(月別集計)'!M49</f>
        <v>0</v>
      </c>
      <c r="S36" s="231">
        <f t="shared" si="3"/>
        <v>0</v>
      </c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56</v>
      </c>
      <c r="B38" s="97">
        <f>SUM(B25:B36)</f>
        <v>4338</v>
      </c>
      <c r="C38" s="97"/>
      <c r="D38" s="97">
        <f>SUM(D25:D36)</f>
        <v>8175</v>
      </c>
      <c r="E38" s="97"/>
      <c r="F38" s="170">
        <f>SUM(F25:F36)</f>
        <v>1951</v>
      </c>
      <c r="G38" s="98"/>
      <c r="H38" s="97"/>
      <c r="I38" s="97"/>
      <c r="J38" s="97"/>
      <c r="K38" s="98"/>
      <c r="L38" s="97"/>
      <c r="M38" s="97"/>
      <c r="N38" s="97"/>
      <c r="O38" s="98"/>
      <c r="P38" s="97">
        <f>SUM(P25:P36)</f>
        <v>2192.6139999999996</v>
      </c>
      <c r="Q38" s="97"/>
      <c r="R38" s="97">
        <f>SUM(R25:R36)</f>
        <v>5845</v>
      </c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73</v>
      </c>
      <c r="B39" s="233">
        <f>'亜鉛(月別集計)'!C52</f>
        <v>4353</v>
      </c>
      <c r="C39" s="233"/>
      <c r="D39" s="233">
        <f>'亜鉛(月別集計)'!D52</f>
        <v>7344.24</v>
      </c>
      <c r="E39" s="233"/>
      <c r="F39" s="242">
        <f>'亜鉛(月別集計)'!E52</f>
        <v>1889.241</v>
      </c>
      <c r="G39" s="233"/>
      <c r="H39" s="242"/>
      <c r="I39" s="233"/>
      <c r="J39" s="233"/>
      <c r="K39" s="233"/>
      <c r="L39" s="242"/>
      <c r="M39" s="233"/>
      <c r="N39" s="233"/>
      <c r="O39" s="233"/>
      <c r="P39" s="242">
        <f>'亜鉛(月別集計)'!L52</f>
        <v>2337</v>
      </c>
      <c r="Q39" s="233"/>
      <c r="R39" s="233">
        <f>'亜鉛(月別集計)'!M52</f>
        <v>5171</v>
      </c>
      <c r="S39" s="233"/>
      <c r="T39" s="242"/>
      <c r="U39" s="233"/>
      <c r="V39" s="233"/>
      <c r="W39" s="233"/>
      <c r="X39" s="242"/>
      <c r="Y39" s="233"/>
      <c r="Z39" s="233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55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0.4497464269248502</v>
      </c>
      <c r="G40" s="11"/>
      <c r="H40" s="10"/>
      <c r="I40" s="10"/>
      <c r="J40" s="10"/>
      <c r="K40" s="11"/>
      <c r="L40" s="10"/>
      <c r="M40" s="10"/>
      <c r="N40" s="10"/>
      <c r="O40" s="11"/>
      <c r="P40" s="10">
        <f>P38/$B$38</f>
        <v>0.5054435223605347</v>
      </c>
      <c r="Q40" s="10"/>
      <c r="R40" s="10">
        <f>R38/$D$38</f>
        <v>0.7149847094801223</v>
      </c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57</v>
      </c>
      <c r="B41" s="40">
        <f>B38/B39</f>
        <v>0.9965541006202618</v>
      </c>
      <c r="C41" s="40"/>
      <c r="D41" s="40">
        <f>D38/D39</f>
        <v>1.1131172183915559</v>
      </c>
      <c r="E41" s="40"/>
      <c r="F41" s="235">
        <f>F38/F39</f>
        <v>1.032689847404328</v>
      </c>
      <c r="G41" s="41"/>
      <c r="H41" s="40"/>
      <c r="I41" s="40"/>
      <c r="J41" s="40"/>
      <c r="K41" s="41"/>
      <c r="L41" s="40"/>
      <c r="M41" s="40"/>
      <c r="N41" s="40"/>
      <c r="O41" s="41"/>
      <c r="P41" s="40">
        <f>P38/P39</f>
        <v>0.9382173727000426</v>
      </c>
      <c r="Q41" s="40"/>
      <c r="R41" s="40">
        <f>R38/R39</f>
        <v>1.1303422935602399</v>
      </c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社団法人ダイカスト協会 </dc:creator>
  <cp:keywords/>
  <dc:description/>
  <cp:lastModifiedBy>日本ダイカスト協会</cp:lastModifiedBy>
  <cp:lastPrinted>2021-05-26T07:39:29Z</cp:lastPrinted>
  <dcterms:created xsi:type="dcterms:W3CDTF">2001-11-21T05:01:56Z</dcterms:created>
  <dcterms:modified xsi:type="dcterms:W3CDTF">2021-05-26T07:59:08Z</dcterms:modified>
  <cp:category/>
  <cp:version/>
  <cp:contentType/>
  <cp:contentStatus/>
</cp:coreProperties>
</file>